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kaTakT\Desktop\16-18 июля\"/>
    </mc:Choice>
  </mc:AlternateContent>
  <xr:revisionPtr revIDLastSave="0" documentId="13_ncr:1_{485A6CEE-C5D8-4E5B-8F48-187F55EB6371}" xr6:coauthVersionLast="47" xr6:coauthVersionMax="47" xr10:uidLastSave="{00000000-0000-0000-0000-000000000000}"/>
  <bookViews>
    <workbookView xWindow="-108" yWindow="-108" windowWidth="23256" windowHeight="12576" tabRatio="874" firstSheet="4" activeTab="12" xr2:uid="{00000000-000D-0000-FFFF-FFFF00000000}"/>
  </bookViews>
  <sheets>
    <sheet name="Место-баллы" sheetId="1" r:id="rId1"/>
    <sheet name="14-15 Ж до 53 кг" sheetId="15" r:id="rId2"/>
    <sheet name="14-15 Ж 53+ кг" sheetId="36" r:id="rId3"/>
    <sheet name="14-15 М до 60 кг" sheetId="37" r:id="rId4"/>
    <sheet name="14-15 М 60+ кг" sheetId="38" r:id="rId5"/>
    <sheet name="16-17 Ж до 58 кг" sheetId="39" r:id="rId6"/>
    <sheet name="16-17 Ж 58+ кг" sheetId="40" r:id="rId7"/>
    <sheet name="16-17 М до 70 кг" sheetId="41" r:id="rId8"/>
    <sheet name="16-17 М 70+ кг" sheetId="42" r:id="rId9"/>
    <sheet name="18-20 Ж до 63 кг" sheetId="45" r:id="rId10"/>
    <sheet name="18-20 Ж 63+ кг" sheetId="46" r:id="rId11"/>
    <sheet name="18-20 М до 85 кг" sheetId="43" r:id="rId12"/>
    <sheet name="18-20 М 85+ кг" sheetId="44" r:id="rId13"/>
  </sheets>
  <externalReferences>
    <externalReference r:id="rId14"/>
  </externalReferences>
  <definedNames>
    <definedName name="_xlnm._FilterDatabase" localSheetId="2" hidden="1">'14-15 Ж 53+ кг'!$B$19:$AN$19</definedName>
    <definedName name="_xlnm._FilterDatabase" localSheetId="1" hidden="1">'14-15 Ж до 53 кг'!$B$19:$AN$19</definedName>
    <definedName name="_xlnm._FilterDatabase" localSheetId="4" hidden="1">'14-15 М 60+ кг'!$B$19:$AN$19</definedName>
    <definedName name="_xlnm._FilterDatabase" localSheetId="3" hidden="1">'14-15 М до 60 кг'!$B$19:$AN$19</definedName>
    <definedName name="_xlnm._FilterDatabase" localSheetId="6" hidden="1">'16-17 Ж 58+ кг'!$B$19:$AN$19</definedName>
    <definedName name="_xlnm._FilterDatabase" localSheetId="5" hidden="1">'16-17 Ж до 58 кг'!$B$19:$AN$19</definedName>
    <definedName name="_xlnm._FilterDatabase" localSheetId="8" hidden="1">'16-17 М 70+ кг'!$B$19:$AN$19</definedName>
    <definedName name="_xlnm._FilterDatabase" localSheetId="7" hidden="1">'16-17 М до 70 кг'!$B$19:$AN$19</definedName>
    <definedName name="_xlnm._FilterDatabase" localSheetId="10" hidden="1">'18-20 Ж 63+ кг'!$B$19:$BA$19</definedName>
    <definedName name="_xlnm._FilterDatabase" localSheetId="9" hidden="1">'18-20 Ж до 63 кг'!$B$19:$BA$19</definedName>
    <definedName name="_xlnm._FilterDatabase" localSheetId="12" hidden="1">'18-20 М 85+ кг'!$B$19:$BA$19</definedName>
    <definedName name="_xlnm._FilterDatabase" localSheetId="11" hidden="1">'18-20 М до 85 кг'!$B$19:$BA$19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8" i="43" l="1"/>
  <c r="AR28" i="43" s="1"/>
  <c r="AL28" i="43"/>
  <c r="AL21" i="44"/>
  <c r="AL33" i="43"/>
  <c r="AL29" i="43"/>
  <c r="AL30" i="43"/>
  <c r="AL20" i="43"/>
  <c r="AL26" i="43"/>
  <c r="AL21" i="43"/>
  <c r="AL22" i="43"/>
  <c r="Z27" i="39"/>
  <c r="AM28" i="43" l="1"/>
  <c r="AN28" i="43" s="1"/>
  <c r="H28" i="43"/>
  <c r="I28" i="43" s="1"/>
  <c r="AX28" i="43"/>
  <c r="AV28" i="43"/>
  <c r="AE28" i="43"/>
  <c r="X28" i="43"/>
  <c r="V28" i="43"/>
  <c r="M28" i="43"/>
  <c r="AY28" i="43" l="1"/>
  <c r="Y28" i="43"/>
  <c r="O28" i="43"/>
  <c r="P28" i="43" s="1"/>
  <c r="AG28" i="43"/>
  <c r="AH28" i="43" s="1"/>
  <c r="AQ23" i="43" l="1"/>
  <c r="AR23" i="43" s="1"/>
  <c r="AQ21" i="43"/>
  <c r="AQ22" i="43"/>
  <c r="AQ26" i="43"/>
  <c r="AQ24" i="43"/>
  <c r="AQ25" i="43"/>
  <c r="AQ27" i="43"/>
  <c r="AQ29" i="43"/>
  <c r="AQ30" i="43"/>
  <c r="AR30" i="43" s="1"/>
  <c r="AQ32" i="43"/>
  <c r="AQ31" i="43"/>
  <c r="AQ33" i="43"/>
  <c r="AM23" i="43"/>
  <c r="AN23" i="43" s="1"/>
  <c r="AM21" i="43"/>
  <c r="AM22" i="43"/>
  <c r="AM26" i="43"/>
  <c r="AM24" i="43"/>
  <c r="AM25" i="43"/>
  <c r="AM27" i="43"/>
  <c r="AM29" i="43"/>
  <c r="AM30" i="43"/>
  <c r="AN30" i="43" s="1"/>
  <c r="AM32" i="43"/>
  <c r="AM31" i="43"/>
  <c r="AM33" i="43"/>
  <c r="V23" i="43"/>
  <c r="X23" i="43"/>
  <c r="H23" i="43"/>
  <c r="I23" i="43" s="1"/>
  <c r="H30" i="43"/>
  <c r="I30" i="43" s="1"/>
  <c r="H20" i="43"/>
  <c r="I20" i="43" s="1"/>
  <c r="M30" i="43"/>
  <c r="V30" i="43"/>
  <c r="X30" i="43"/>
  <c r="AE30" i="43"/>
  <c r="AV30" i="43"/>
  <c r="M23" i="43"/>
  <c r="AE23" i="43"/>
  <c r="AV23" i="43"/>
  <c r="Y23" i="43" l="1"/>
  <c r="Y30" i="43"/>
  <c r="H20" i="39"/>
  <c r="I20" i="39" s="1"/>
  <c r="M20" i="39"/>
  <c r="U20" i="39"/>
  <c r="V20" i="39" s="1"/>
  <c r="Z20" i="39"/>
  <c r="AB20" i="39"/>
  <c r="AI20" i="39"/>
  <c r="H20" i="44"/>
  <c r="I20" i="44" s="1"/>
  <c r="M20" i="44"/>
  <c r="V20" i="44"/>
  <c r="X20" i="44"/>
  <c r="AE20" i="44"/>
  <c r="AM20" i="44"/>
  <c r="AN20" i="44" s="1"/>
  <c r="AQ20" i="44"/>
  <c r="AR20" i="44" s="1"/>
  <c r="AV20" i="44"/>
  <c r="M20" i="43"/>
  <c r="V20" i="43"/>
  <c r="X20" i="43"/>
  <c r="AE20" i="43"/>
  <c r="AM20" i="43"/>
  <c r="AN20" i="43" s="1"/>
  <c r="AQ20" i="43"/>
  <c r="AR20" i="43" s="1"/>
  <c r="AV20" i="43"/>
  <c r="H32" i="43"/>
  <c r="I32" i="43" s="1"/>
  <c r="M32" i="43"/>
  <c r="V32" i="43"/>
  <c r="X32" i="43"/>
  <c r="AE32" i="43"/>
  <c r="AN32" i="43"/>
  <c r="AR32" i="43"/>
  <c r="AV32" i="43"/>
  <c r="H21" i="43"/>
  <c r="I21" i="43" s="1"/>
  <c r="M21" i="43"/>
  <c r="V21" i="43"/>
  <c r="X21" i="43"/>
  <c r="AE21" i="43"/>
  <c r="AN21" i="43"/>
  <c r="AR21" i="43"/>
  <c r="AV21" i="43"/>
  <c r="H25" i="43"/>
  <c r="I25" i="43" s="1"/>
  <c r="M25" i="43"/>
  <c r="V25" i="43"/>
  <c r="X25" i="43"/>
  <c r="AE25" i="43"/>
  <c r="AN25" i="43"/>
  <c r="AR25" i="43"/>
  <c r="AV25" i="43"/>
  <c r="H27" i="43"/>
  <c r="I27" i="43" s="1"/>
  <c r="M27" i="43"/>
  <c r="V27" i="43"/>
  <c r="X27" i="43"/>
  <c r="AE27" i="43"/>
  <c r="AN27" i="43"/>
  <c r="AR27" i="43"/>
  <c r="AV27" i="43"/>
  <c r="H31" i="43"/>
  <c r="I31" i="43" s="1"/>
  <c r="M31" i="43"/>
  <c r="V31" i="43"/>
  <c r="X31" i="43"/>
  <c r="AE31" i="43"/>
  <c r="AN31" i="43"/>
  <c r="AR31" i="43"/>
  <c r="AV31" i="43"/>
  <c r="H24" i="43"/>
  <c r="I24" i="43" s="1"/>
  <c r="M24" i="43"/>
  <c r="V24" i="43"/>
  <c r="X24" i="43"/>
  <c r="AE24" i="43"/>
  <c r="AN24" i="43"/>
  <c r="AR24" i="43"/>
  <c r="AV24" i="43"/>
  <c r="H29" i="43"/>
  <c r="I29" i="43" s="1"/>
  <c r="M29" i="43"/>
  <c r="V29" i="43"/>
  <c r="X29" i="43"/>
  <c r="AE29" i="43"/>
  <c r="AN29" i="43"/>
  <c r="AR29" i="43"/>
  <c r="AV29" i="43"/>
  <c r="H26" i="43"/>
  <c r="I26" i="43" s="1"/>
  <c r="M26" i="43"/>
  <c r="V26" i="43"/>
  <c r="X26" i="43"/>
  <c r="AE26" i="43"/>
  <c r="AN26" i="43"/>
  <c r="AR26" i="43"/>
  <c r="AV26" i="43"/>
  <c r="H33" i="43"/>
  <c r="I33" i="43" s="1"/>
  <c r="M33" i="43"/>
  <c r="V33" i="43"/>
  <c r="X33" i="43"/>
  <c r="AE33" i="43"/>
  <c r="AN33" i="43"/>
  <c r="AR33" i="43"/>
  <c r="AV33" i="43"/>
  <c r="H21" i="46"/>
  <c r="I21" i="46" s="1"/>
  <c r="M21" i="46"/>
  <c r="V21" i="46"/>
  <c r="X21" i="46"/>
  <c r="AE21" i="46"/>
  <c r="H21" i="45"/>
  <c r="I21" i="45" s="1"/>
  <c r="M21" i="45"/>
  <c r="V21" i="45"/>
  <c r="X21" i="45"/>
  <c r="AE21" i="45"/>
  <c r="AM21" i="45"/>
  <c r="AN21" i="45" s="1"/>
  <c r="AQ21" i="45"/>
  <c r="AR21" i="45" s="1"/>
  <c r="AV21" i="45"/>
  <c r="H20" i="45"/>
  <c r="I20" i="45" s="1"/>
  <c r="M20" i="45"/>
  <c r="V20" i="45"/>
  <c r="X20" i="45"/>
  <c r="AE20" i="45"/>
  <c r="AM20" i="45"/>
  <c r="AN20" i="45" s="1"/>
  <c r="AQ20" i="45"/>
  <c r="AR20" i="45" s="1"/>
  <c r="AV20" i="45"/>
  <c r="H22" i="42"/>
  <c r="I22" i="42" s="1"/>
  <c r="M22" i="42"/>
  <c r="U22" i="42"/>
  <c r="V22" i="42" s="1"/>
  <c r="Z22" i="42"/>
  <c r="AB22" i="42"/>
  <c r="AI22" i="42"/>
  <c r="H28" i="42"/>
  <c r="I28" i="42" s="1"/>
  <c r="M28" i="42"/>
  <c r="U28" i="42"/>
  <c r="V28" i="42" s="1"/>
  <c r="Z28" i="42"/>
  <c r="AB28" i="42"/>
  <c r="AI28" i="42"/>
  <c r="H30" i="42"/>
  <c r="I30" i="42" s="1"/>
  <c r="M30" i="42"/>
  <c r="U30" i="42"/>
  <c r="V30" i="42" s="1"/>
  <c r="Z30" i="42"/>
  <c r="AB30" i="42"/>
  <c r="AI30" i="42"/>
  <c r="H23" i="42"/>
  <c r="I23" i="42" s="1"/>
  <c r="M23" i="42"/>
  <c r="U23" i="42"/>
  <c r="V23" i="42" s="1"/>
  <c r="Z23" i="42"/>
  <c r="AB23" i="42"/>
  <c r="AI23" i="42"/>
  <c r="H26" i="42"/>
  <c r="I26" i="42" s="1"/>
  <c r="M26" i="42"/>
  <c r="U26" i="42"/>
  <c r="V26" i="42" s="1"/>
  <c r="Z26" i="42"/>
  <c r="AB26" i="42"/>
  <c r="AI26" i="42"/>
  <c r="H29" i="42"/>
  <c r="I29" i="42" s="1"/>
  <c r="M29" i="42"/>
  <c r="U29" i="42"/>
  <c r="V29" i="42" s="1"/>
  <c r="Z29" i="42"/>
  <c r="AB29" i="42"/>
  <c r="AI29" i="42"/>
  <c r="H25" i="42"/>
  <c r="I25" i="42" s="1"/>
  <c r="M25" i="42"/>
  <c r="U25" i="42"/>
  <c r="V25" i="42" s="1"/>
  <c r="Z25" i="42"/>
  <c r="AB25" i="42"/>
  <c r="AI25" i="42"/>
  <c r="H24" i="42"/>
  <c r="I24" i="42" s="1"/>
  <c r="M24" i="42"/>
  <c r="U24" i="42"/>
  <c r="V24" i="42" s="1"/>
  <c r="Z24" i="42"/>
  <c r="AB24" i="42"/>
  <c r="AI24" i="42"/>
  <c r="H31" i="42"/>
  <c r="I31" i="42" s="1"/>
  <c r="M31" i="42"/>
  <c r="U31" i="42"/>
  <c r="V31" i="42" s="1"/>
  <c r="Z31" i="42"/>
  <c r="AB31" i="42"/>
  <c r="AI31" i="42"/>
  <c r="H27" i="42"/>
  <c r="I27" i="42" s="1"/>
  <c r="M27" i="42"/>
  <c r="U27" i="42"/>
  <c r="V27" i="42" s="1"/>
  <c r="Z27" i="42"/>
  <c r="AB27" i="42"/>
  <c r="AI27" i="42"/>
  <c r="H20" i="42"/>
  <c r="I20" i="42" s="1"/>
  <c r="M20" i="42"/>
  <c r="U20" i="42"/>
  <c r="V20" i="42" s="1"/>
  <c r="Z20" i="42"/>
  <c r="AB20" i="42"/>
  <c r="AI20" i="42"/>
  <c r="H30" i="41"/>
  <c r="I30" i="41" s="1"/>
  <c r="M30" i="41"/>
  <c r="U30" i="41"/>
  <c r="V30" i="41" s="1"/>
  <c r="Z30" i="41"/>
  <c r="AB30" i="41"/>
  <c r="AI30" i="41"/>
  <c r="H28" i="41"/>
  <c r="I28" i="41" s="1"/>
  <c r="M28" i="41"/>
  <c r="U28" i="41"/>
  <c r="V28" i="41" s="1"/>
  <c r="Z28" i="41"/>
  <c r="AB28" i="41"/>
  <c r="AI28" i="41"/>
  <c r="H26" i="41"/>
  <c r="I26" i="41" s="1"/>
  <c r="M26" i="41"/>
  <c r="U26" i="41"/>
  <c r="V26" i="41" s="1"/>
  <c r="Z26" i="41"/>
  <c r="AB26" i="41"/>
  <c r="AI26" i="41"/>
  <c r="H20" i="41"/>
  <c r="I20" i="41" s="1"/>
  <c r="M20" i="41"/>
  <c r="U20" i="41"/>
  <c r="V20" i="41" s="1"/>
  <c r="Z20" i="41"/>
  <c r="AB20" i="41"/>
  <c r="AI20" i="41"/>
  <c r="H24" i="41"/>
  <c r="I24" i="41" s="1"/>
  <c r="M24" i="41"/>
  <c r="U24" i="41"/>
  <c r="V24" i="41" s="1"/>
  <c r="Z24" i="41"/>
  <c r="AB24" i="41"/>
  <c r="AI24" i="41"/>
  <c r="H23" i="41"/>
  <c r="I23" i="41" s="1"/>
  <c r="M23" i="41"/>
  <c r="U23" i="41"/>
  <c r="V23" i="41" s="1"/>
  <c r="Z23" i="41"/>
  <c r="AB23" i="41"/>
  <c r="AI23" i="41"/>
  <c r="H31" i="41"/>
  <c r="I31" i="41" s="1"/>
  <c r="M31" i="41"/>
  <c r="U31" i="41"/>
  <c r="V31" i="41" s="1"/>
  <c r="Z31" i="41"/>
  <c r="AB31" i="41"/>
  <c r="AI31" i="41"/>
  <c r="H21" i="41"/>
  <c r="I21" i="41" s="1"/>
  <c r="M21" i="41"/>
  <c r="U21" i="41"/>
  <c r="V21" i="41" s="1"/>
  <c r="Z21" i="41"/>
  <c r="AB21" i="41"/>
  <c r="AI21" i="41"/>
  <c r="H25" i="41"/>
  <c r="I25" i="41" s="1"/>
  <c r="M25" i="41"/>
  <c r="U25" i="41"/>
  <c r="V25" i="41" s="1"/>
  <c r="Z25" i="41"/>
  <c r="AB25" i="41"/>
  <c r="AI25" i="41"/>
  <c r="H22" i="41"/>
  <c r="I22" i="41" s="1"/>
  <c r="M22" i="41"/>
  <c r="U22" i="41"/>
  <c r="V22" i="41" s="1"/>
  <c r="Z22" i="41"/>
  <c r="AB22" i="41"/>
  <c r="AI22" i="41"/>
  <c r="H27" i="41"/>
  <c r="I27" i="41" s="1"/>
  <c r="M27" i="41"/>
  <c r="U27" i="41"/>
  <c r="V27" i="41" s="1"/>
  <c r="Z27" i="41"/>
  <c r="AB27" i="41"/>
  <c r="AI27" i="41"/>
  <c r="H32" i="41"/>
  <c r="I32" i="41" s="1"/>
  <c r="M32" i="41"/>
  <c r="U32" i="41"/>
  <c r="V32" i="41" s="1"/>
  <c r="Z32" i="41"/>
  <c r="AB32" i="41"/>
  <c r="AI32" i="41"/>
  <c r="H34" i="41"/>
  <c r="I34" i="41" s="1"/>
  <c r="M34" i="41"/>
  <c r="U34" i="41"/>
  <c r="V34" i="41" s="1"/>
  <c r="Z34" i="41"/>
  <c r="AB34" i="41"/>
  <c r="AI34" i="41"/>
  <c r="H29" i="41"/>
  <c r="I29" i="41" s="1"/>
  <c r="M29" i="41"/>
  <c r="U29" i="41"/>
  <c r="V29" i="41" s="1"/>
  <c r="Z29" i="41"/>
  <c r="AB29" i="41"/>
  <c r="AI29" i="41"/>
  <c r="H21" i="40"/>
  <c r="I21" i="40" s="1"/>
  <c r="M21" i="40"/>
  <c r="U21" i="40"/>
  <c r="V21" i="40" s="1"/>
  <c r="Z21" i="40"/>
  <c r="AB21" i="40"/>
  <c r="AI21" i="40"/>
  <c r="H27" i="39"/>
  <c r="I27" i="39" s="1"/>
  <c r="M27" i="39"/>
  <c r="U27" i="39"/>
  <c r="V27" i="39" s="1"/>
  <c r="AB27" i="39"/>
  <c r="AI27" i="39"/>
  <c r="H25" i="39"/>
  <c r="I25" i="39" s="1"/>
  <c r="M25" i="39"/>
  <c r="U25" i="39"/>
  <c r="V25" i="39" s="1"/>
  <c r="Z25" i="39"/>
  <c r="AB25" i="39"/>
  <c r="AI25" i="39"/>
  <c r="H21" i="39"/>
  <c r="I21" i="39" s="1"/>
  <c r="M21" i="39"/>
  <c r="U21" i="39"/>
  <c r="V21" i="39" s="1"/>
  <c r="Z21" i="39"/>
  <c r="AB21" i="39"/>
  <c r="AI21" i="39"/>
  <c r="H26" i="39"/>
  <c r="I26" i="39" s="1"/>
  <c r="M26" i="39"/>
  <c r="U26" i="39"/>
  <c r="V26" i="39" s="1"/>
  <c r="Z26" i="39"/>
  <c r="AB26" i="39"/>
  <c r="AI26" i="39"/>
  <c r="H24" i="39"/>
  <c r="I24" i="39" s="1"/>
  <c r="M24" i="39"/>
  <c r="U24" i="39"/>
  <c r="V24" i="39" s="1"/>
  <c r="Z24" i="39"/>
  <c r="AB24" i="39"/>
  <c r="AI24" i="39"/>
  <c r="H22" i="39"/>
  <c r="I22" i="39" s="1"/>
  <c r="M22" i="39"/>
  <c r="U22" i="39"/>
  <c r="V22" i="39" s="1"/>
  <c r="Z22" i="39"/>
  <c r="AB22" i="39"/>
  <c r="AI22" i="39"/>
  <c r="H22" i="38"/>
  <c r="I22" i="38" s="1"/>
  <c r="M22" i="38"/>
  <c r="U22" i="38"/>
  <c r="V22" i="38" s="1"/>
  <c r="Z22" i="38"/>
  <c r="AB22" i="38"/>
  <c r="AI22" i="38"/>
  <c r="H21" i="38"/>
  <c r="I21" i="38" s="1"/>
  <c r="M21" i="38"/>
  <c r="U21" i="38"/>
  <c r="V21" i="38" s="1"/>
  <c r="Z21" i="38"/>
  <c r="AB21" i="38"/>
  <c r="AI21" i="38"/>
  <c r="H24" i="38"/>
  <c r="I24" i="38" s="1"/>
  <c r="M24" i="38"/>
  <c r="U24" i="38"/>
  <c r="V24" i="38" s="1"/>
  <c r="Z24" i="38"/>
  <c r="AB24" i="38"/>
  <c r="AI24" i="38"/>
  <c r="H20" i="38"/>
  <c r="I20" i="38" s="1"/>
  <c r="M20" i="38"/>
  <c r="U20" i="38"/>
  <c r="V20" i="38" s="1"/>
  <c r="Z20" i="38"/>
  <c r="AB20" i="38"/>
  <c r="AI20" i="38"/>
  <c r="H25" i="38"/>
  <c r="I25" i="38" s="1"/>
  <c r="M25" i="38"/>
  <c r="U25" i="38"/>
  <c r="V25" i="38" s="1"/>
  <c r="Z25" i="38"/>
  <c r="AB25" i="38"/>
  <c r="AI25" i="38"/>
  <c r="H21" i="37"/>
  <c r="I21" i="37" s="1"/>
  <c r="M21" i="37"/>
  <c r="U21" i="37"/>
  <c r="V21" i="37" s="1"/>
  <c r="Z21" i="37"/>
  <c r="AB21" i="37"/>
  <c r="AI21" i="37"/>
  <c r="H22" i="37"/>
  <c r="I22" i="37" s="1"/>
  <c r="M22" i="37"/>
  <c r="U22" i="37"/>
  <c r="V22" i="37" s="1"/>
  <c r="Z22" i="37"/>
  <c r="AB22" i="37"/>
  <c r="AI22" i="37"/>
  <c r="H26" i="37"/>
  <c r="I26" i="37" s="1"/>
  <c r="M26" i="37"/>
  <c r="U26" i="37"/>
  <c r="V26" i="37" s="1"/>
  <c r="Z26" i="37"/>
  <c r="AB26" i="37"/>
  <c r="AI26" i="37"/>
  <c r="H20" i="37"/>
  <c r="I20" i="37" s="1"/>
  <c r="M20" i="37"/>
  <c r="U20" i="37"/>
  <c r="V20" i="37" s="1"/>
  <c r="Z20" i="37"/>
  <c r="AB20" i="37"/>
  <c r="AI20" i="37"/>
  <c r="H25" i="37"/>
  <c r="I25" i="37" s="1"/>
  <c r="M25" i="37"/>
  <c r="U25" i="37"/>
  <c r="V25" i="37" s="1"/>
  <c r="Z25" i="37"/>
  <c r="AB25" i="37"/>
  <c r="AI25" i="37"/>
  <c r="H23" i="37"/>
  <c r="I23" i="37" s="1"/>
  <c r="M23" i="37"/>
  <c r="U23" i="37"/>
  <c r="V23" i="37" s="1"/>
  <c r="Z23" i="37"/>
  <c r="AB23" i="37"/>
  <c r="AI23" i="37"/>
  <c r="H22" i="36"/>
  <c r="I22" i="36" s="1"/>
  <c r="M22" i="36"/>
  <c r="U22" i="36"/>
  <c r="V22" i="36" s="1"/>
  <c r="Z22" i="36"/>
  <c r="AB22" i="36"/>
  <c r="AI22" i="36"/>
  <c r="H20" i="36"/>
  <c r="I20" i="36" s="1"/>
  <c r="M20" i="36"/>
  <c r="U20" i="36"/>
  <c r="V20" i="36" s="1"/>
  <c r="Z20" i="36"/>
  <c r="AB20" i="36"/>
  <c r="AI20" i="36"/>
  <c r="H22" i="15"/>
  <c r="I22" i="15" s="1"/>
  <c r="M22" i="15"/>
  <c r="U22" i="15"/>
  <c r="V22" i="15" s="1"/>
  <c r="Z22" i="15"/>
  <c r="AB22" i="15"/>
  <c r="AI22" i="15"/>
  <c r="H20" i="15"/>
  <c r="I20" i="15" s="1"/>
  <c r="M20" i="15"/>
  <c r="U20" i="15"/>
  <c r="V20" i="15" s="1"/>
  <c r="Z20" i="15"/>
  <c r="AB20" i="15"/>
  <c r="AI20" i="15"/>
  <c r="H21" i="15"/>
  <c r="I21" i="15" s="1"/>
  <c r="M21" i="15"/>
  <c r="U21" i="15"/>
  <c r="V21" i="15" s="1"/>
  <c r="Z21" i="15"/>
  <c r="AB21" i="15"/>
  <c r="AI21" i="15"/>
  <c r="H24" i="15"/>
  <c r="I24" i="15" s="1"/>
  <c r="M24" i="15"/>
  <c r="U24" i="15"/>
  <c r="V24" i="15" s="1"/>
  <c r="Z24" i="15"/>
  <c r="AB24" i="15"/>
  <c r="AI24" i="15"/>
  <c r="AC30" i="41" l="1"/>
  <c r="AC27" i="39"/>
  <c r="AC22" i="38"/>
  <c r="AC21" i="15"/>
  <c r="Y21" i="46"/>
  <c r="Y20" i="44"/>
  <c r="Y29" i="43"/>
  <c r="Y27" i="43"/>
  <c r="Y21" i="43"/>
  <c r="Y24" i="43"/>
  <c r="Y25" i="43"/>
  <c r="Y20" i="43"/>
  <c r="Y33" i="43"/>
  <c r="Y26" i="43"/>
  <c r="Y31" i="43"/>
  <c r="Y32" i="43"/>
  <c r="Y20" i="45"/>
  <c r="Y21" i="45"/>
  <c r="AC30" i="42"/>
  <c r="AC22" i="42"/>
  <c r="AC29" i="42"/>
  <c r="AC22" i="15"/>
  <c r="AC20" i="15"/>
  <c r="AC26" i="42"/>
  <c r="AC27" i="42"/>
  <c r="AC25" i="42"/>
  <c r="AC31" i="42"/>
  <c r="AC24" i="42"/>
  <c r="AC23" i="42"/>
  <c r="AC20" i="42"/>
  <c r="AC28" i="42"/>
  <c r="AC28" i="41"/>
  <c r="AC32" i="41"/>
  <c r="AC26" i="41"/>
  <c r="AC21" i="41"/>
  <c r="AC22" i="41"/>
  <c r="AC31" i="41"/>
  <c r="AC27" i="41"/>
  <c r="AC29" i="41"/>
  <c r="AC34" i="41"/>
  <c r="AC25" i="41"/>
  <c r="AC23" i="41"/>
  <c r="AC24" i="41"/>
  <c r="AC20" i="41"/>
  <c r="AC20" i="38"/>
  <c r="AC21" i="38"/>
  <c r="AC24" i="38"/>
  <c r="AC25" i="38"/>
  <c r="AC26" i="37"/>
  <c r="AC23" i="37"/>
  <c r="AC24" i="39"/>
  <c r="AC20" i="39"/>
  <c r="AC22" i="37"/>
  <c r="AC25" i="37"/>
  <c r="AC21" i="37"/>
  <c r="AC20" i="37"/>
  <c r="AC21" i="40"/>
  <c r="AC21" i="39"/>
  <c r="AC22" i="39"/>
  <c r="AC26" i="39"/>
  <c r="AC25" i="39"/>
  <c r="AC20" i="36"/>
  <c r="AC22" i="36"/>
  <c r="AC24" i="15"/>
  <c r="AV20" i="46"/>
  <c r="AQ20" i="46"/>
  <c r="AR20" i="46" s="1"/>
  <c r="AM20" i="46"/>
  <c r="AN20" i="46" s="1"/>
  <c r="AE20" i="46"/>
  <c r="X20" i="46"/>
  <c r="V20" i="46"/>
  <c r="M20" i="46"/>
  <c r="H20" i="46"/>
  <c r="I20" i="46" s="1"/>
  <c r="AW14" i="46"/>
  <c r="AF14" i="46"/>
  <c r="AG21" i="46" s="1"/>
  <c r="AH21" i="46" s="1"/>
  <c r="N14" i="46"/>
  <c r="M22" i="45"/>
  <c r="H22" i="45"/>
  <c r="I22" i="45" s="1"/>
  <c r="AW14" i="45"/>
  <c r="AF14" i="45"/>
  <c r="N14" i="45"/>
  <c r="AV21" i="44"/>
  <c r="AQ21" i="44"/>
  <c r="AR21" i="44" s="1"/>
  <c r="AM21" i="44"/>
  <c r="AN21" i="44" s="1"/>
  <c r="AE21" i="44"/>
  <c r="X21" i="44"/>
  <c r="V21" i="44"/>
  <c r="M21" i="44"/>
  <c r="H21" i="44"/>
  <c r="I21" i="44" s="1"/>
  <c r="AW14" i="44"/>
  <c r="AF14" i="44"/>
  <c r="AG30" i="43" s="1"/>
  <c r="AH30" i="43" s="1"/>
  <c r="N14" i="44"/>
  <c r="AW14" i="43"/>
  <c r="AR22" i="43"/>
  <c r="AN22" i="43"/>
  <c r="AV22" i="43"/>
  <c r="AE22" i="43"/>
  <c r="X22" i="43"/>
  <c r="V22" i="43"/>
  <c r="M22" i="43"/>
  <c r="H22" i="43"/>
  <c r="I22" i="43" s="1"/>
  <c r="AF14" i="43"/>
  <c r="N14" i="43"/>
  <c r="AI21" i="42"/>
  <c r="AB21" i="42"/>
  <c r="Z21" i="42"/>
  <c r="U21" i="42"/>
  <c r="V21" i="42" s="1"/>
  <c r="O21" i="42"/>
  <c r="M21" i="42"/>
  <c r="H21" i="42"/>
  <c r="I21" i="42" s="1"/>
  <c r="AJ14" i="42"/>
  <c r="N14" i="42"/>
  <c r="AI33" i="41"/>
  <c r="AB33" i="41"/>
  <c r="Z33" i="41"/>
  <c r="U33" i="41"/>
  <c r="V33" i="41" s="1"/>
  <c r="M33" i="41"/>
  <c r="H33" i="41"/>
  <c r="I33" i="41" s="1"/>
  <c r="AJ14" i="41"/>
  <c r="N14" i="41"/>
  <c r="AI20" i="40"/>
  <c r="AB20" i="40"/>
  <c r="Z20" i="40"/>
  <c r="AC20" i="40" s="1"/>
  <c r="U20" i="40"/>
  <c r="V20" i="40" s="1"/>
  <c r="M20" i="40"/>
  <c r="H20" i="40"/>
  <c r="I20" i="40" s="1"/>
  <c r="AJ14" i="40"/>
  <c r="N14" i="40"/>
  <c r="AJ14" i="39"/>
  <c r="AI23" i="39"/>
  <c r="AB23" i="39"/>
  <c r="Z23" i="39"/>
  <c r="U23" i="39"/>
  <c r="V23" i="39" s="1"/>
  <c r="M23" i="39"/>
  <c r="H23" i="39"/>
  <c r="I23" i="39" s="1"/>
  <c r="N14" i="39"/>
  <c r="AI23" i="38"/>
  <c r="AB23" i="38"/>
  <c r="Z23" i="38"/>
  <c r="U23" i="38"/>
  <c r="V23" i="38" s="1"/>
  <c r="M23" i="38"/>
  <c r="H23" i="38"/>
  <c r="I23" i="38" s="1"/>
  <c r="AJ14" i="38"/>
  <c r="N14" i="38"/>
  <c r="AI24" i="37"/>
  <c r="AB24" i="37"/>
  <c r="Z24" i="37"/>
  <c r="U24" i="37"/>
  <c r="V24" i="37" s="1"/>
  <c r="M24" i="37"/>
  <c r="H24" i="37"/>
  <c r="I24" i="37" s="1"/>
  <c r="AJ14" i="37"/>
  <c r="N14" i="37"/>
  <c r="AI21" i="36"/>
  <c r="AB21" i="36"/>
  <c r="Z21" i="36"/>
  <c r="U21" i="36"/>
  <c r="V21" i="36" s="1"/>
  <c r="M21" i="36"/>
  <c r="H21" i="36"/>
  <c r="I21" i="36" s="1"/>
  <c r="AJ14" i="36"/>
  <c r="N14" i="36"/>
  <c r="AJ14" i="15"/>
  <c r="AI23" i="15"/>
  <c r="Z23" i="15"/>
  <c r="N14" i="15"/>
  <c r="M23" i="15"/>
  <c r="H23" i="15"/>
  <c r="O23" i="43" l="1"/>
  <c r="P23" i="43" s="1"/>
  <c r="O30" i="43"/>
  <c r="P30" i="43" s="1"/>
  <c r="AX23" i="43"/>
  <c r="AY23" i="43" s="1"/>
  <c r="AX30" i="43"/>
  <c r="AY30" i="43" s="1"/>
  <c r="AG21" i="44"/>
  <c r="AH21" i="44" s="1"/>
  <c r="AG23" i="43"/>
  <c r="AH23" i="43" s="1"/>
  <c r="AX20" i="44"/>
  <c r="AY20" i="44" s="1"/>
  <c r="O20" i="44"/>
  <c r="P20" i="44" s="1"/>
  <c r="AG20" i="44"/>
  <c r="AH20" i="44" s="1"/>
  <c r="AX33" i="43"/>
  <c r="AY33" i="43" s="1"/>
  <c r="AX32" i="43"/>
  <c r="AY32" i="43" s="1"/>
  <c r="AX31" i="43"/>
  <c r="AY31" i="43" s="1"/>
  <c r="AX26" i="43"/>
  <c r="AY26" i="43" s="1"/>
  <c r="AX27" i="43"/>
  <c r="AY27" i="43" s="1"/>
  <c r="AX29" i="43"/>
  <c r="AY29" i="43" s="1"/>
  <c r="AX21" i="43"/>
  <c r="AY21" i="43" s="1"/>
  <c r="AX20" i="43"/>
  <c r="AY20" i="43" s="1"/>
  <c r="AX25" i="43"/>
  <c r="AY25" i="43" s="1"/>
  <c r="AX24" i="43"/>
  <c r="AY24" i="43" s="1"/>
  <c r="AG20" i="43"/>
  <c r="AH20" i="43" s="1"/>
  <c r="AG25" i="43"/>
  <c r="AH25" i="43" s="1"/>
  <c r="AG24" i="43"/>
  <c r="AH24" i="43" s="1"/>
  <c r="AG33" i="43"/>
  <c r="AH33" i="43" s="1"/>
  <c r="AG21" i="43"/>
  <c r="AH21" i="43" s="1"/>
  <c r="AG27" i="43"/>
  <c r="AH27" i="43" s="1"/>
  <c r="AG29" i="43"/>
  <c r="AH29" i="43" s="1"/>
  <c r="AG32" i="43"/>
  <c r="AH32" i="43" s="1"/>
  <c r="AG31" i="43"/>
  <c r="AH31" i="43" s="1"/>
  <c r="AG26" i="43"/>
  <c r="AH26" i="43" s="1"/>
  <c r="O32" i="43"/>
  <c r="P32" i="43" s="1"/>
  <c r="O31" i="43"/>
  <c r="P31" i="43" s="1"/>
  <c r="O26" i="43"/>
  <c r="P26" i="43" s="1"/>
  <c r="O27" i="43"/>
  <c r="P27" i="43" s="1"/>
  <c r="O29" i="43"/>
  <c r="P29" i="43" s="1"/>
  <c r="O20" i="43"/>
  <c r="P20" i="43" s="1"/>
  <c r="O25" i="43"/>
  <c r="P25" i="43" s="1"/>
  <c r="O24" i="43"/>
  <c r="P24" i="43" s="1"/>
  <c r="O21" i="43"/>
  <c r="P21" i="43" s="1"/>
  <c r="O33" i="43"/>
  <c r="P33" i="43" s="1"/>
  <c r="AX20" i="45"/>
  <c r="AY20" i="45" s="1"/>
  <c r="AX21" i="45"/>
  <c r="AY21" i="45" s="1"/>
  <c r="O20" i="45"/>
  <c r="P20" i="45" s="1"/>
  <c r="O21" i="45"/>
  <c r="P21" i="45" s="1"/>
  <c r="AG20" i="45"/>
  <c r="AH20" i="45" s="1"/>
  <c r="AG21" i="45"/>
  <c r="AH21" i="45" s="1"/>
  <c r="O20" i="46"/>
  <c r="P20" i="46" s="1"/>
  <c r="O21" i="46"/>
  <c r="P21" i="46" s="1"/>
  <c r="AC21" i="42"/>
  <c r="AD26" i="42" s="1"/>
  <c r="AE26" i="42" s="1"/>
  <c r="O28" i="42"/>
  <c r="P28" i="42" s="1"/>
  <c r="O20" i="42"/>
  <c r="P20" i="42" s="1"/>
  <c r="O30" i="42"/>
  <c r="P30" i="42" s="1"/>
  <c r="O25" i="42"/>
  <c r="P25" i="42" s="1"/>
  <c r="O23" i="42"/>
  <c r="P23" i="42" s="1"/>
  <c r="O26" i="42"/>
  <c r="P26" i="42" s="1"/>
  <c r="O24" i="42"/>
  <c r="P24" i="42" s="1"/>
  <c r="O27" i="42"/>
  <c r="P27" i="42" s="1"/>
  <c r="O31" i="42"/>
  <c r="P31" i="42" s="1"/>
  <c r="O29" i="42"/>
  <c r="P29" i="42" s="1"/>
  <c r="O22" i="42"/>
  <c r="P22" i="42" s="1"/>
  <c r="AK26" i="42"/>
  <c r="AL26" i="42" s="1"/>
  <c r="AK24" i="42"/>
  <c r="AL24" i="42" s="1"/>
  <c r="AK22" i="42"/>
  <c r="AL22" i="42" s="1"/>
  <c r="AK27" i="42"/>
  <c r="AL27" i="42" s="1"/>
  <c r="AK31" i="42"/>
  <c r="AL31" i="42" s="1"/>
  <c r="AK28" i="42"/>
  <c r="AL28" i="42" s="1"/>
  <c r="AK29" i="42"/>
  <c r="AL29" i="42" s="1"/>
  <c r="AK20" i="42"/>
  <c r="AL20" i="42" s="1"/>
  <c r="AK30" i="42"/>
  <c r="AL30" i="42" s="1"/>
  <c r="AK23" i="42"/>
  <c r="AL23" i="42" s="1"/>
  <c r="AK25" i="42"/>
  <c r="AL25" i="42" s="1"/>
  <c r="AC33" i="41"/>
  <c r="AD21" i="41" s="1"/>
  <c r="AE21" i="41" s="1"/>
  <c r="O33" i="41"/>
  <c r="P33" i="41" s="1"/>
  <c r="O20" i="41"/>
  <c r="P20" i="41" s="1"/>
  <c r="O32" i="41"/>
  <c r="P32" i="41" s="1"/>
  <c r="O30" i="41"/>
  <c r="P30" i="41" s="1"/>
  <c r="O24" i="41"/>
  <c r="P24" i="41" s="1"/>
  <c r="O25" i="41"/>
  <c r="P25" i="41" s="1"/>
  <c r="O34" i="41"/>
  <c r="P34" i="41" s="1"/>
  <c r="O28" i="41"/>
  <c r="P28" i="41" s="1"/>
  <c r="O23" i="41"/>
  <c r="P23" i="41" s="1"/>
  <c r="O29" i="41"/>
  <c r="P29" i="41" s="1"/>
  <c r="O31" i="41"/>
  <c r="P31" i="41" s="1"/>
  <c r="O22" i="41"/>
  <c r="P22" i="41" s="1"/>
  <c r="O21" i="41"/>
  <c r="P21" i="41" s="1"/>
  <c r="O26" i="41"/>
  <c r="P26" i="41" s="1"/>
  <c r="O27" i="41"/>
  <c r="P27" i="41" s="1"/>
  <c r="AK23" i="41"/>
  <c r="AL23" i="41" s="1"/>
  <c r="AK29" i="41"/>
  <c r="AL29" i="41" s="1"/>
  <c r="AK30" i="41"/>
  <c r="AL30" i="41" s="1"/>
  <c r="AK34" i="41"/>
  <c r="AL34" i="41" s="1"/>
  <c r="AK28" i="41"/>
  <c r="AL28" i="41" s="1"/>
  <c r="AK31" i="41"/>
  <c r="AL31" i="41" s="1"/>
  <c r="AK22" i="41"/>
  <c r="AL22" i="41" s="1"/>
  <c r="AK25" i="41"/>
  <c r="AL25" i="41" s="1"/>
  <c r="AK24" i="41"/>
  <c r="AL24" i="41" s="1"/>
  <c r="AK26" i="41"/>
  <c r="AL26" i="41" s="1"/>
  <c r="AK27" i="41"/>
  <c r="AL27" i="41" s="1"/>
  <c r="AK20" i="41"/>
  <c r="AL20" i="41" s="1"/>
  <c r="AK21" i="41"/>
  <c r="AL21" i="41" s="1"/>
  <c r="AK32" i="41"/>
  <c r="AL32" i="41" s="1"/>
  <c r="O23" i="38"/>
  <c r="P23" i="38" s="1"/>
  <c r="O20" i="38"/>
  <c r="P20" i="38" s="1"/>
  <c r="O25" i="38"/>
  <c r="P25" i="38" s="1"/>
  <c r="O21" i="38"/>
  <c r="P21" i="38" s="1"/>
  <c r="O22" i="38"/>
  <c r="P22" i="38" s="1"/>
  <c r="O24" i="38"/>
  <c r="P24" i="38" s="1"/>
  <c r="AK25" i="38"/>
  <c r="AL25" i="38" s="1"/>
  <c r="AK24" i="38"/>
  <c r="AL24" i="38" s="1"/>
  <c r="AK22" i="38"/>
  <c r="AL22" i="38" s="1"/>
  <c r="AK21" i="38"/>
  <c r="AL21" i="38" s="1"/>
  <c r="AK20" i="38"/>
  <c r="AL20" i="38" s="1"/>
  <c r="AC23" i="39"/>
  <c r="AD20" i="39" s="1"/>
  <c r="AE20" i="39" s="1"/>
  <c r="O23" i="37"/>
  <c r="P23" i="37" s="1"/>
  <c r="O26" i="37"/>
  <c r="P26" i="37" s="1"/>
  <c r="O21" i="37"/>
  <c r="P21" i="37" s="1"/>
  <c r="O25" i="37"/>
  <c r="P25" i="37" s="1"/>
  <c r="O20" i="37"/>
  <c r="P20" i="37" s="1"/>
  <c r="O22" i="37"/>
  <c r="P22" i="37" s="1"/>
  <c r="AK26" i="37"/>
  <c r="AL26" i="37" s="1"/>
  <c r="AK23" i="37"/>
  <c r="AL23" i="37" s="1"/>
  <c r="AK25" i="37"/>
  <c r="AL25" i="37" s="1"/>
  <c r="AK20" i="37"/>
  <c r="AL20" i="37" s="1"/>
  <c r="AK21" i="37"/>
  <c r="AL21" i="37" s="1"/>
  <c r="AK22" i="37"/>
  <c r="AL22" i="37" s="1"/>
  <c r="O20" i="40"/>
  <c r="P20" i="40" s="1"/>
  <c r="O21" i="40"/>
  <c r="P21" i="40" s="1"/>
  <c r="AK21" i="40"/>
  <c r="AL21" i="40" s="1"/>
  <c r="AK20" i="39"/>
  <c r="AL20" i="39" s="1"/>
  <c r="O20" i="39"/>
  <c r="P20" i="39" s="1"/>
  <c r="O23" i="39"/>
  <c r="P23" i="39" s="1"/>
  <c r="O25" i="39"/>
  <c r="P25" i="39" s="1"/>
  <c r="O21" i="39"/>
  <c r="P21" i="39" s="1"/>
  <c r="O24" i="39"/>
  <c r="P24" i="39" s="1"/>
  <c r="O26" i="39"/>
  <c r="P26" i="39" s="1"/>
  <c r="O27" i="39"/>
  <c r="P27" i="39" s="1"/>
  <c r="O22" i="39"/>
  <c r="P22" i="39" s="1"/>
  <c r="AK26" i="39"/>
  <c r="AL26" i="39" s="1"/>
  <c r="AK21" i="39"/>
  <c r="AL21" i="39" s="1"/>
  <c r="AK24" i="39"/>
  <c r="AL24" i="39" s="1"/>
  <c r="AK27" i="39"/>
  <c r="AL27" i="39" s="1"/>
  <c r="AK25" i="39"/>
  <c r="AL25" i="39" s="1"/>
  <c r="AK22" i="39"/>
  <c r="AL22" i="39" s="1"/>
  <c r="O21" i="36"/>
  <c r="P21" i="36" s="1"/>
  <c r="O22" i="36"/>
  <c r="P22" i="36" s="1"/>
  <c r="O20" i="36"/>
  <c r="P20" i="36" s="1"/>
  <c r="AK20" i="36"/>
  <c r="AL20" i="36" s="1"/>
  <c r="AK22" i="36"/>
  <c r="AL22" i="36" s="1"/>
  <c r="O20" i="15"/>
  <c r="P20" i="15" s="1"/>
  <c r="O21" i="15"/>
  <c r="P21" i="15" s="1"/>
  <c r="O22" i="15"/>
  <c r="P22" i="15" s="1"/>
  <c r="O24" i="15"/>
  <c r="P24" i="15" s="1"/>
  <c r="AK23" i="15"/>
  <c r="AL23" i="15" s="1"/>
  <c r="AK21" i="15"/>
  <c r="AL21" i="15" s="1"/>
  <c r="AK24" i="15"/>
  <c r="AL24" i="15" s="1"/>
  <c r="AK20" i="15"/>
  <c r="AL20" i="15" s="1"/>
  <c r="AK22" i="15"/>
  <c r="AL22" i="15" s="1"/>
  <c r="Y21" i="44"/>
  <c r="Y20" i="46"/>
  <c r="AG20" i="46"/>
  <c r="AH20" i="46" s="1"/>
  <c r="AD30" i="42"/>
  <c r="AE30" i="42" s="1"/>
  <c r="AD22" i="42"/>
  <c r="AE22" i="42" s="1"/>
  <c r="P21" i="42"/>
  <c r="AD21" i="40"/>
  <c r="AE21" i="40" s="1"/>
  <c r="AK20" i="40"/>
  <c r="AL20" i="40" s="1"/>
  <c r="AC23" i="38"/>
  <c r="AC24" i="37"/>
  <c r="O24" i="37"/>
  <c r="P24" i="37" s="1"/>
  <c r="AC21" i="36"/>
  <c r="AX20" i="46"/>
  <c r="AY20" i="46" s="1"/>
  <c r="O22" i="45"/>
  <c r="P22" i="45" s="1"/>
  <c r="O21" i="44"/>
  <c r="P21" i="44" s="1"/>
  <c r="AX21" i="44"/>
  <c r="AY21" i="44" s="1"/>
  <c r="O22" i="43"/>
  <c r="P22" i="43" s="1"/>
  <c r="Y22" i="43"/>
  <c r="AX22" i="43"/>
  <c r="AY22" i="43" s="1"/>
  <c r="AG22" i="43"/>
  <c r="AH22" i="43" s="1"/>
  <c r="AK21" i="42"/>
  <c r="AL21" i="42" s="1"/>
  <c r="AK33" i="41"/>
  <c r="AL33" i="41" s="1"/>
  <c r="AK23" i="39"/>
  <c r="AL23" i="39" s="1"/>
  <c r="AK23" i="38"/>
  <c r="AL23" i="38" s="1"/>
  <c r="AK24" i="37"/>
  <c r="AL24" i="37" s="1"/>
  <c r="AK21" i="36"/>
  <c r="AL21" i="36" s="1"/>
  <c r="AB23" i="15"/>
  <c r="AC23" i="15" s="1"/>
  <c r="O23" i="15"/>
  <c r="P23" i="15" s="1"/>
  <c r="Q28" i="43" l="1"/>
  <c r="R28" i="43" s="1"/>
  <c r="Z30" i="43"/>
  <c r="AA30" i="43" s="1"/>
  <c r="Z28" i="43"/>
  <c r="AA28" i="43" s="1"/>
  <c r="AI28" i="43"/>
  <c r="AJ28" i="43" s="1"/>
  <c r="AZ28" i="43"/>
  <c r="BA28" i="43" s="1"/>
  <c r="AD27" i="42"/>
  <c r="AE27" i="42" s="1"/>
  <c r="AD29" i="42"/>
  <c r="AE29" i="42" s="1"/>
  <c r="AD25" i="42"/>
  <c r="AE25" i="42" s="1"/>
  <c r="AD20" i="42"/>
  <c r="AE20" i="42" s="1"/>
  <c r="AD28" i="42"/>
  <c r="AE28" i="42" s="1"/>
  <c r="AD24" i="42"/>
  <c r="AE24" i="42" s="1"/>
  <c r="AD23" i="42"/>
  <c r="AE23" i="42" s="1"/>
  <c r="AD31" i="42"/>
  <c r="AE31" i="42" s="1"/>
  <c r="AZ27" i="43"/>
  <c r="BA27" i="43" s="1"/>
  <c r="AZ31" i="43"/>
  <c r="BA31" i="43" s="1"/>
  <c r="AZ29" i="43"/>
  <c r="BA29" i="43" s="1"/>
  <c r="AZ26" i="43"/>
  <c r="BA26" i="43" s="1"/>
  <c r="AZ24" i="43"/>
  <c r="BA24" i="43" s="1"/>
  <c r="AZ32" i="43"/>
  <c r="BA32" i="43" s="1"/>
  <c r="AZ30" i="43"/>
  <c r="BA30" i="43" s="1"/>
  <c r="AZ25" i="43"/>
  <c r="BA25" i="43" s="1"/>
  <c r="AZ33" i="43"/>
  <c r="BA33" i="43" s="1"/>
  <c r="AZ23" i="43"/>
  <c r="BA23" i="43" s="1"/>
  <c r="AZ22" i="43"/>
  <c r="BA22" i="43" s="1"/>
  <c r="AZ21" i="43"/>
  <c r="BA21" i="43" s="1"/>
  <c r="AD34" i="41"/>
  <c r="AE34" i="41" s="1"/>
  <c r="AD27" i="41"/>
  <c r="AE27" i="41" s="1"/>
  <c r="AD28" i="41"/>
  <c r="AE28" i="41" s="1"/>
  <c r="AD31" i="41"/>
  <c r="AE31" i="41" s="1"/>
  <c r="AD23" i="41"/>
  <c r="AE23" i="41" s="1"/>
  <c r="AD27" i="39"/>
  <c r="AE27" i="39" s="1"/>
  <c r="AI30" i="43"/>
  <c r="AJ30" i="43" s="1"/>
  <c r="Z23" i="43"/>
  <c r="AA23" i="43" s="1"/>
  <c r="AI23" i="43"/>
  <c r="AJ23" i="43" s="1"/>
  <c r="Q30" i="43"/>
  <c r="R30" i="43" s="1"/>
  <c r="Q23" i="43"/>
  <c r="R23" i="43" s="1"/>
  <c r="AI20" i="44"/>
  <c r="AJ20" i="44" s="1"/>
  <c r="AI31" i="43"/>
  <c r="AJ31" i="43" s="1"/>
  <c r="AI24" i="43"/>
  <c r="AJ24" i="43" s="1"/>
  <c r="AI32" i="43"/>
  <c r="AJ32" i="43" s="1"/>
  <c r="AI25" i="43"/>
  <c r="AJ25" i="43" s="1"/>
  <c r="AD22" i="41"/>
  <c r="AE22" i="41" s="1"/>
  <c r="AD32" i="41"/>
  <c r="AE32" i="41" s="1"/>
  <c r="AD33" i="41"/>
  <c r="AE33" i="41" s="1"/>
  <c r="AD25" i="41"/>
  <c r="AE25" i="41" s="1"/>
  <c r="AD29" i="41"/>
  <c r="AE29" i="41" s="1"/>
  <c r="AD26" i="41"/>
  <c r="AE26" i="41" s="1"/>
  <c r="AD24" i="41"/>
  <c r="AE24" i="41" s="1"/>
  <c r="AD20" i="41"/>
  <c r="AE20" i="41" s="1"/>
  <c r="AD30" i="41"/>
  <c r="AE30" i="41" s="1"/>
  <c r="Q23" i="38"/>
  <c r="R23" i="38" s="1"/>
  <c r="AD21" i="39"/>
  <c r="AE21" i="39" s="1"/>
  <c r="AD24" i="39"/>
  <c r="AE24" i="39" s="1"/>
  <c r="AD26" i="39"/>
  <c r="AE26" i="39" s="1"/>
  <c r="AD25" i="39"/>
  <c r="AE25" i="39" s="1"/>
  <c r="AD22" i="39"/>
  <c r="AE22" i="39" s="1"/>
  <c r="Q21" i="36"/>
  <c r="R21" i="36" s="1"/>
  <c r="Q20" i="39"/>
  <c r="R20" i="39" s="1"/>
  <c r="AM20" i="39"/>
  <c r="AN20" i="39" s="1"/>
  <c r="Q20" i="44"/>
  <c r="R20" i="44" s="1"/>
  <c r="Z21" i="44"/>
  <c r="AA21" i="44" s="1"/>
  <c r="Z20" i="44"/>
  <c r="AA20" i="44" s="1"/>
  <c r="AZ21" i="44"/>
  <c r="BA21" i="44" s="1"/>
  <c r="AZ20" i="44"/>
  <c r="BA20" i="44" s="1"/>
  <c r="Q21" i="44"/>
  <c r="R21" i="44" s="1"/>
  <c r="AI21" i="44"/>
  <c r="AJ21" i="44" s="1"/>
  <c r="Z22" i="43"/>
  <c r="AA22" i="43" s="1"/>
  <c r="Z29" i="43"/>
  <c r="AA29" i="43" s="1"/>
  <c r="Z25" i="43"/>
  <c r="AA25" i="43" s="1"/>
  <c r="Z24" i="43"/>
  <c r="AA24" i="43" s="1"/>
  <c r="Z21" i="43"/>
  <c r="AA21" i="43" s="1"/>
  <c r="Z32" i="43"/>
  <c r="AA32" i="43" s="1"/>
  <c r="Z20" i="43"/>
  <c r="AA20" i="43" s="1"/>
  <c r="Z31" i="43"/>
  <c r="AA31" i="43" s="1"/>
  <c r="Z26" i="43"/>
  <c r="AA26" i="43" s="1"/>
  <c r="Z27" i="43"/>
  <c r="AA27" i="43" s="1"/>
  <c r="Z33" i="43"/>
  <c r="AA33" i="43" s="1"/>
  <c r="Q26" i="43"/>
  <c r="R26" i="43" s="1"/>
  <c r="Q27" i="43"/>
  <c r="R27" i="43" s="1"/>
  <c r="Q25" i="43"/>
  <c r="R25" i="43" s="1"/>
  <c r="Q32" i="43"/>
  <c r="R32" i="43" s="1"/>
  <c r="Q24" i="43"/>
  <c r="R24" i="43" s="1"/>
  <c r="Q21" i="43"/>
  <c r="R21" i="43" s="1"/>
  <c r="Q33" i="43"/>
  <c r="R33" i="43" s="1"/>
  <c r="Q31" i="43"/>
  <c r="R31" i="43" s="1"/>
  <c r="Q20" i="43"/>
  <c r="R20" i="43" s="1"/>
  <c r="Q29" i="43"/>
  <c r="R29" i="43" s="1"/>
  <c r="AI22" i="43"/>
  <c r="AJ22" i="43" s="1"/>
  <c r="AI21" i="43"/>
  <c r="AJ21" i="43" s="1"/>
  <c r="AI27" i="43"/>
  <c r="AJ27" i="43" s="1"/>
  <c r="AI29" i="43"/>
  <c r="AJ29" i="43" s="1"/>
  <c r="AI33" i="43"/>
  <c r="AJ33" i="43" s="1"/>
  <c r="AI26" i="43"/>
  <c r="AJ26" i="43" s="1"/>
  <c r="AI20" i="43"/>
  <c r="AJ20" i="43" s="1"/>
  <c r="AZ20" i="43"/>
  <c r="BA20" i="43" s="1"/>
  <c r="Q22" i="43"/>
  <c r="R22" i="43" s="1"/>
  <c r="Q21" i="46"/>
  <c r="R21" i="46" s="1"/>
  <c r="AI21" i="46"/>
  <c r="AJ21" i="46" s="1"/>
  <c r="Z21" i="46"/>
  <c r="AA21" i="46" s="1"/>
  <c r="AI20" i="46"/>
  <c r="AJ20" i="46" s="1"/>
  <c r="Q20" i="46"/>
  <c r="R20" i="46" s="1"/>
  <c r="C20" i="46" s="1"/>
  <c r="AZ20" i="46"/>
  <c r="BA20" i="46" s="1"/>
  <c r="Z20" i="46"/>
  <c r="AA20" i="46" s="1"/>
  <c r="Q22" i="45"/>
  <c r="R22" i="45" s="1"/>
  <c r="C22" i="45" s="1"/>
  <c r="Q20" i="45"/>
  <c r="R20" i="45" s="1"/>
  <c r="Q21" i="45"/>
  <c r="R21" i="45" s="1"/>
  <c r="Z20" i="45"/>
  <c r="AA20" i="45" s="1"/>
  <c r="Z21" i="45"/>
  <c r="AA21" i="45" s="1"/>
  <c r="AI21" i="45"/>
  <c r="AJ21" i="45" s="1"/>
  <c r="AI20" i="45"/>
  <c r="AJ20" i="45" s="1"/>
  <c r="AZ20" i="45"/>
  <c r="BA20" i="45" s="1"/>
  <c r="AZ21" i="45"/>
  <c r="BA21" i="45" s="1"/>
  <c r="Q31" i="42"/>
  <c r="R31" i="42" s="1"/>
  <c r="Q25" i="42"/>
  <c r="R25" i="42" s="1"/>
  <c r="Q22" i="42"/>
  <c r="R22" i="42" s="1"/>
  <c r="Q20" i="42"/>
  <c r="R20" i="42" s="1"/>
  <c r="Q29" i="42"/>
  <c r="R29" i="42" s="1"/>
  <c r="Q30" i="42"/>
  <c r="R30" i="42" s="1"/>
  <c r="Q26" i="42"/>
  <c r="R26" i="42" s="1"/>
  <c r="Q24" i="42"/>
  <c r="R24" i="42" s="1"/>
  <c r="C24" i="42" s="1"/>
  <c r="Q27" i="42"/>
  <c r="R27" i="42" s="1"/>
  <c r="Q28" i="42"/>
  <c r="R28" i="42" s="1"/>
  <c r="Q23" i="42"/>
  <c r="R23" i="42" s="1"/>
  <c r="AM26" i="42"/>
  <c r="AN26" i="42" s="1"/>
  <c r="AM20" i="42"/>
  <c r="AN20" i="42" s="1"/>
  <c r="AM31" i="42"/>
  <c r="AN31" i="42" s="1"/>
  <c r="AM28" i="42"/>
  <c r="AN28" i="42" s="1"/>
  <c r="AM27" i="42"/>
  <c r="AN27" i="42" s="1"/>
  <c r="AM24" i="42"/>
  <c r="AN24" i="42" s="1"/>
  <c r="AM22" i="42"/>
  <c r="AN22" i="42" s="1"/>
  <c r="AM30" i="42"/>
  <c r="AN30" i="42" s="1"/>
  <c r="AM23" i="42"/>
  <c r="AN23" i="42" s="1"/>
  <c r="AM25" i="42"/>
  <c r="AN25" i="42" s="1"/>
  <c r="AM29" i="42"/>
  <c r="AN29" i="42" s="1"/>
  <c r="AD21" i="42"/>
  <c r="AE21" i="42" s="1"/>
  <c r="AM21" i="42"/>
  <c r="AN21" i="42" s="1"/>
  <c r="Q21" i="42"/>
  <c r="R21" i="42" s="1"/>
  <c r="AM28" i="41"/>
  <c r="AN28" i="41" s="1"/>
  <c r="AM34" i="41"/>
  <c r="AN34" i="41" s="1"/>
  <c r="AM30" i="41"/>
  <c r="AN30" i="41" s="1"/>
  <c r="AM22" i="41"/>
  <c r="AN22" i="41" s="1"/>
  <c r="AM32" i="41"/>
  <c r="AN32" i="41" s="1"/>
  <c r="AM27" i="41"/>
  <c r="AN27" i="41" s="1"/>
  <c r="AM31" i="41"/>
  <c r="AN31" i="41" s="1"/>
  <c r="AM24" i="41"/>
  <c r="AN24" i="41" s="1"/>
  <c r="AM25" i="41"/>
  <c r="AN25" i="41" s="1"/>
  <c r="AM29" i="41"/>
  <c r="AN29" i="41" s="1"/>
  <c r="AM26" i="41"/>
  <c r="AN26" i="41" s="1"/>
  <c r="AM21" i="41"/>
  <c r="AN21" i="41" s="1"/>
  <c r="AM20" i="41"/>
  <c r="AN20" i="41" s="1"/>
  <c r="AM23" i="41"/>
  <c r="AN23" i="41" s="1"/>
  <c r="Q28" i="41"/>
  <c r="R28" i="41" s="1"/>
  <c r="Q34" i="41"/>
  <c r="R34" i="41" s="1"/>
  <c r="Q32" i="41"/>
  <c r="R32" i="41" s="1"/>
  <c r="Q29" i="41"/>
  <c r="R29" i="41" s="1"/>
  <c r="C29" i="41" s="1"/>
  <c r="Q22" i="41"/>
  <c r="R22" i="41" s="1"/>
  <c r="Q23" i="41"/>
  <c r="R23" i="41" s="1"/>
  <c r="Q27" i="41"/>
  <c r="R27" i="41" s="1"/>
  <c r="Q21" i="41"/>
  <c r="R21" i="41" s="1"/>
  <c r="Q20" i="41"/>
  <c r="R20" i="41" s="1"/>
  <c r="Q31" i="41"/>
  <c r="R31" i="41" s="1"/>
  <c r="Q30" i="41"/>
  <c r="R30" i="41" s="1"/>
  <c r="Q24" i="41"/>
  <c r="R24" i="41" s="1"/>
  <c r="Q26" i="41"/>
  <c r="R26" i="41" s="1"/>
  <c r="Q25" i="41"/>
  <c r="R25" i="41" s="1"/>
  <c r="C25" i="41" s="1"/>
  <c r="Q33" i="41"/>
  <c r="R33" i="41" s="1"/>
  <c r="AM33" i="41"/>
  <c r="AN33" i="41" s="1"/>
  <c r="AM20" i="40"/>
  <c r="AN20" i="40" s="1"/>
  <c r="AM21" i="40"/>
  <c r="AN21" i="40" s="1"/>
  <c r="Q21" i="40"/>
  <c r="R21" i="40" s="1"/>
  <c r="Q20" i="40"/>
  <c r="R20" i="40" s="1"/>
  <c r="AD20" i="40"/>
  <c r="AE20" i="40" s="1"/>
  <c r="Q25" i="39"/>
  <c r="R25" i="39" s="1"/>
  <c r="Q21" i="39"/>
  <c r="R21" i="39" s="1"/>
  <c r="Q27" i="39"/>
  <c r="R27" i="39" s="1"/>
  <c r="Q26" i="39"/>
  <c r="R26" i="39" s="1"/>
  <c r="Q24" i="39"/>
  <c r="R24" i="39" s="1"/>
  <c r="Q22" i="39"/>
  <c r="R22" i="39" s="1"/>
  <c r="AM26" i="39"/>
  <c r="AN26" i="39" s="1"/>
  <c r="AM27" i="39"/>
  <c r="AN27" i="39" s="1"/>
  <c r="AM21" i="39"/>
  <c r="AN21" i="39" s="1"/>
  <c r="AM22" i="39"/>
  <c r="AN22" i="39" s="1"/>
  <c r="AM24" i="39"/>
  <c r="AN24" i="39" s="1"/>
  <c r="AM25" i="39"/>
  <c r="AN25" i="39" s="1"/>
  <c r="AM23" i="39"/>
  <c r="AN23" i="39" s="1"/>
  <c r="AD23" i="39"/>
  <c r="AE23" i="39" s="1"/>
  <c r="Q23" i="39"/>
  <c r="R23" i="39" s="1"/>
  <c r="AM23" i="38"/>
  <c r="AN23" i="38" s="1"/>
  <c r="AM20" i="38"/>
  <c r="AN20" i="38" s="1"/>
  <c r="AM25" i="38"/>
  <c r="AN25" i="38" s="1"/>
  <c r="AM24" i="38"/>
  <c r="AN24" i="38" s="1"/>
  <c r="AM22" i="38"/>
  <c r="AN22" i="38" s="1"/>
  <c r="AM21" i="38"/>
  <c r="AN21" i="38" s="1"/>
  <c r="AD22" i="38"/>
  <c r="AE22" i="38" s="1"/>
  <c r="AD25" i="38"/>
  <c r="AE25" i="38" s="1"/>
  <c r="AD24" i="38"/>
  <c r="AE24" i="38" s="1"/>
  <c r="AD21" i="38"/>
  <c r="AE21" i="38" s="1"/>
  <c r="AD20" i="38"/>
  <c r="AE20" i="38" s="1"/>
  <c r="Q25" i="38"/>
  <c r="R25" i="38" s="1"/>
  <c r="C25" i="38" s="1"/>
  <c r="Q24" i="38"/>
  <c r="R24" i="38" s="1"/>
  <c r="C24" i="38" s="1"/>
  <c r="Q20" i="38"/>
  <c r="R20" i="38" s="1"/>
  <c r="Q22" i="38"/>
  <c r="R22" i="38" s="1"/>
  <c r="C22" i="38" s="1"/>
  <c r="Q21" i="38"/>
  <c r="R21" i="38" s="1"/>
  <c r="AD23" i="38"/>
  <c r="AE23" i="38" s="1"/>
  <c r="Q22" i="37"/>
  <c r="R22" i="37" s="1"/>
  <c r="C22" i="37" s="1"/>
  <c r="Q21" i="37"/>
  <c r="R21" i="37" s="1"/>
  <c r="Q26" i="37"/>
  <c r="R26" i="37" s="1"/>
  <c r="Q20" i="37"/>
  <c r="R20" i="37" s="1"/>
  <c r="Q25" i="37"/>
  <c r="R25" i="37" s="1"/>
  <c r="C25" i="37" s="1"/>
  <c r="Q23" i="37"/>
  <c r="R23" i="37" s="1"/>
  <c r="AM25" i="37"/>
  <c r="AN25" i="37" s="1"/>
  <c r="AM20" i="37"/>
  <c r="AN20" i="37" s="1"/>
  <c r="AM26" i="37"/>
  <c r="AN26" i="37" s="1"/>
  <c r="AM21" i="37"/>
  <c r="AN21" i="37" s="1"/>
  <c r="AM22" i="37"/>
  <c r="AN22" i="37" s="1"/>
  <c r="AM23" i="37"/>
  <c r="AN23" i="37" s="1"/>
  <c r="AD24" i="37"/>
  <c r="AE24" i="37" s="1"/>
  <c r="AD23" i="37"/>
  <c r="AE23" i="37" s="1"/>
  <c r="AD25" i="37"/>
  <c r="AE25" i="37" s="1"/>
  <c r="AD22" i="37"/>
  <c r="AE22" i="37" s="1"/>
  <c r="AD21" i="37"/>
  <c r="AE21" i="37" s="1"/>
  <c r="AD20" i="37"/>
  <c r="AE20" i="37" s="1"/>
  <c r="AD26" i="37"/>
  <c r="AE26" i="37" s="1"/>
  <c r="Q24" i="37"/>
  <c r="R24" i="37" s="1"/>
  <c r="AM24" i="37"/>
  <c r="AN24" i="37" s="1"/>
  <c r="AD22" i="36"/>
  <c r="AE22" i="36" s="1"/>
  <c r="AD20" i="36"/>
  <c r="AE20" i="36" s="1"/>
  <c r="AM22" i="36"/>
  <c r="AN22" i="36" s="1"/>
  <c r="AM20" i="36"/>
  <c r="AN20" i="36" s="1"/>
  <c r="Q20" i="36"/>
  <c r="R20" i="36" s="1"/>
  <c r="C20" i="36" s="1"/>
  <c r="Q22" i="36"/>
  <c r="R22" i="36" s="1"/>
  <c r="AD21" i="36"/>
  <c r="AE21" i="36" s="1"/>
  <c r="AM21" i="36"/>
  <c r="AN21" i="36" s="1"/>
  <c r="AM23" i="15"/>
  <c r="AN23" i="15" s="1"/>
  <c r="AM24" i="15"/>
  <c r="AN24" i="15" s="1"/>
  <c r="AM21" i="15"/>
  <c r="AN21" i="15" s="1"/>
  <c r="AM22" i="15"/>
  <c r="AN22" i="15" s="1"/>
  <c r="AM20" i="15"/>
  <c r="AN20" i="15" s="1"/>
  <c r="Q22" i="15"/>
  <c r="R22" i="15" s="1"/>
  <c r="Q24" i="15"/>
  <c r="R24" i="15" s="1"/>
  <c r="Q20" i="15"/>
  <c r="R20" i="15" s="1"/>
  <c r="Q21" i="15"/>
  <c r="R21" i="15" s="1"/>
  <c r="AD23" i="15"/>
  <c r="AE23" i="15" s="1"/>
  <c r="AD22" i="15"/>
  <c r="AE22" i="15" s="1"/>
  <c r="AD20" i="15"/>
  <c r="AE20" i="15" s="1"/>
  <c r="AD24" i="15"/>
  <c r="AE24" i="15" s="1"/>
  <c r="AD21" i="15"/>
  <c r="AE21" i="15" s="1"/>
  <c r="Q23" i="15"/>
  <c r="R23" i="15" s="1"/>
  <c r="U23" i="15"/>
  <c r="V23" i="15" s="1"/>
  <c r="C21" i="45" l="1"/>
  <c r="C20" i="45"/>
  <c r="B20" i="45" s="1"/>
  <c r="C21" i="46"/>
  <c r="B20" i="46" s="1"/>
  <c r="C20" i="44"/>
  <c r="C21" i="44"/>
  <c r="C22" i="39"/>
  <c r="C24" i="15"/>
  <c r="C21" i="15"/>
  <c r="C28" i="43"/>
  <c r="C28" i="42"/>
  <c r="C21" i="42"/>
  <c r="C26" i="42"/>
  <c r="C30" i="42"/>
  <c r="C29" i="42"/>
  <c r="C20" i="42"/>
  <c r="C23" i="42"/>
  <c r="C22" i="42"/>
  <c r="C25" i="42"/>
  <c r="C27" i="42"/>
  <c r="C31" i="42"/>
  <c r="C30" i="43"/>
  <c r="C22" i="43"/>
  <c r="C32" i="43"/>
  <c r="C25" i="43"/>
  <c r="C29" i="43"/>
  <c r="C27" i="43"/>
  <c r="C28" i="41"/>
  <c r="C31" i="41"/>
  <c r="C33" i="41"/>
  <c r="C27" i="41"/>
  <c r="C23" i="41"/>
  <c r="C20" i="41"/>
  <c r="C22" i="41"/>
  <c r="C24" i="41"/>
  <c r="C21" i="41"/>
  <c r="C34" i="41"/>
  <c r="C30" i="41"/>
  <c r="C32" i="41"/>
  <c r="C26" i="41"/>
  <c r="C21" i="40"/>
  <c r="B21" i="40" s="1"/>
  <c r="C20" i="40"/>
  <c r="B20" i="40" s="1"/>
  <c r="C27" i="39"/>
  <c r="C23" i="39"/>
  <c r="C24" i="39"/>
  <c r="C20" i="39"/>
  <c r="C26" i="39"/>
  <c r="C21" i="39"/>
  <c r="C25" i="39"/>
  <c r="C23" i="38"/>
  <c r="C20" i="38"/>
  <c r="C21" i="38"/>
  <c r="C20" i="37"/>
  <c r="C24" i="37"/>
  <c r="C23" i="37"/>
  <c r="B25" i="37" s="1"/>
  <c r="C26" i="37"/>
  <c r="C21" i="37"/>
  <c r="C22" i="36"/>
  <c r="B22" i="36" s="1"/>
  <c r="C21" i="36"/>
  <c r="B20" i="36" s="1"/>
  <c r="C20" i="15"/>
  <c r="C22" i="15"/>
  <c r="C31" i="43"/>
  <c r="C20" i="43"/>
  <c r="C26" i="43"/>
  <c r="C33" i="43"/>
  <c r="C21" i="43"/>
  <c r="C24" i="43"/>
  <c r="C23" i="43"/>
  <c r="I23" i="15"/>
  <c r="B21" i="45" l="1"/>
  <c r="B20" i="44"/>
  <c r="B21" i="44"/>
  <c r="B28" i="43"/>
  <c r="B26" i="42"/>
  <c r="B27" i="42"/>
  <c r="B31" i="42"/>
  <c r="B25" i="42"/>
  <c r="B22" i="42"/>
  <c r="B28" i="42"/>
  <c r="B29" i="42"/>
  <c r="B20" i="42"/>
  <c r="B30" i="42"/>
  <c r="B24" i="42"/>
  <c r="B21" i="42"/>
  <c r="B23" i="42"/>
  <c r="B23" i="41"/>
  <c r="B28" i="41"/>
  <c r="B34" i="41"/>
  <c r="B29" i="41"/>
  <c r="B30" i="41"/>
  <c r="B21" i="41"/>
  <c r="B20" i="41"/>
  <c r="B31" i="41"/>
  <c r="B27" i="41"/>
  <c r="B26" i="41"/>
  <c r="B25" i="41"/>
  <c r="B24" i="41"/>
  <c r="B22" i="41"/>
  <c r="B33" i="41"/>
  <c r="B20" i="39"/>
  <c r="B23" i="39"/>
  <c r="B22" i="39"/>
  <c r="B24" i="39"/>
  <c r="B26" i="39"/>
  <c r="B25" i="39"/>
  <c r="B21" i="39"/>
  <c r="B27" i="39"/>
  <c r="B23" i="38"/>
  <c r="B24" i="38"/>
  <c r="B21" i="38"/>
  <c r="B25" i="38"/>
  <c r="B20" i="38"/>
  <c r="B23" i="37"/>
  <c r="B22" i="37"/>
  <c r="B21" i="37"/>
  <c r="B26" i="37"/>
  <c r="B20" i="37"/>
  <c r="B24" i="37"/>
  <c r="B21" i="36"/>
  <c r="B30" i="43"/>
  <c r="B24" i="43"/>
  <c r="B21" i="43"/>
  <c r="B33" i="43"/>
  <c r="B32" i="43"/>
  <c r="B27" i="43"/>
  <c r="B26" i="43"/>
  <c r="B23" i="43"/>
  <c r="B31" i="43"/>
  <c r="B29" i="43"/>
  <c r="B20" i="43"/>
  <c r="B22" i="43"/>
  <c r="B25" i="43"/>
  <c r="C23" i="15"/>
  <c r="B24" i="15" l="1"/>
  <c r="B22" i="15"/>
  <c r="B20" i="15"/>
  <c r="B23" i="15"/>
</calcChain>
</file>

<file path=xl/sharedStrings.xml><?xml version="1.0" encoding="utf-8"?>
<sst xmlns="http://schemas.openxmlformats.org/spreadsheetml/2006/main" count="780" uniqueCount="150">
  <si>
    <t>100-бальная система</t>
  </si>
  <si>
    <t>место</t>
  </si>
  <si>
    <t>баллы</t>
  </si>
  <si>
    <t>Итоговый результат</t>
  </si>
  <si>
    <t>Задание 2
100 баллов</t>
  </si>
  <si>
    <t>Задание 3
100 баллов</t>
  </si>
  <si>
    <t>Итоговое место</t>
  </si>
  <si>
    <t>Сумма баллов</t>
  </si>
  <si>
    <t>ФИО</t>
  </si>
  <si>
    <t>Мин</t>
  </si>
  <si>
    <t>Сек</t>
  </si>
  <si>
    <t>Время</t>
  </si>
  <si>
    <t>Место</t>
  </si>
  <si>
    <t>Баллы</t>
  </si>
  <si>
    <t>Повторения</t>
  </si>
  <si>
    <t>Штраф</t>
  </si>
  <si>
    <t>Общероссийская физкультурно-спортивная общественная организация</t>
  </si>
  <si>
    <t>«Федерация функционального многоборья»</t>
  </si>
  <si>
    <t>105122, г. Москва, Сиреневый бульвар, д. 4, тел: 8-495-660-33-94, 8-499-401-02-37</t>
  </si>
  <si>
    <t>Итоговый протокол</t>
  </si>
  <si>
    <t>Главный судья______________ Смирнов А.А.</t>
  </si>
  <si>
    <t>Главный секретарь_________ Комарова М.Г.</t>
  </si>
  <si>
    <t>Задание 1.2
100 баллов</t>
  </si>
  <si>
    <t>Задание 1.1
100 баллов</t>
  </si>
  <si>
    <t>Девушки
14-15 (до 53 кг)</t>
  </si>
  <si>
    <t>Девушки 14 - 15 лет</t>
  </si>
  <si>
    <t>Весовая категория до 53 кг</t>
  </si>
  <si>
    <t>Девушки
14-15 (53+ кг)</t>
  </si>
  <si>
    <t>Девушки
16-17 (до 58 кг)</t>
  </si>
  <si>
    <t>Юноши
14-15 (до 60 кг)</t>
  </si>
  <si>
    <t>Юноши
14-15 (60+ кг)</t>
  </si>
  <si>
    <t>Юноши
16-17 (70+ кг)</t>
  </si>
  <si>
    <t>Юноши
16-17 (до 70 кг)</t>
  </si>
  <si>
    <t>Весовая категория 53+ кг</t>
  </si>
  <si>
    <t>Девушки 16 - 17 лет</t>
  </si>
  <si>
    <t>Весовая категория до 58 кг</t>
  </si>
  <si>
    <t>Весовая категория до 60 кг</t>
  </si>
  <si>
    <t>Юноши 14 - 15 лет</t>
  </si>
  <si>
    <t>Весовая категория 60+ кг</t>
  </si>
  <si>
    <t>Юноши 16 - 17 лет</t>
  </si>
  <si>
    <t>Весовая категория до 70 кг</t>
  </si>
  <si>
    <t>Весовая категория 70+ кг</t>
  </si>
  <si>
    <t>Юниоры
18-20 (до 85 кг)</t>
  </si>
  <si>
    <t>Весовая категория до 85 кг</t>
  </si>
  <si>
    <t>Юниоры 18 - 20 лет</t>
  </si>
  <si>
    <t>Юниоры
18-20 (85+ кг)</t>
  </si>
  <si>
    <t>Весовая категория 85+ кг</t>
  </si>
  <si>
    <t>10 минут</t>
  </si>
  <si>
    <t>Девушки
16-17 (58+ кг)</t>
  </si>
  <si>
    <t>Весовая категория 58+ кг</t>
  </si>
  <si>
    <r>
      <t>ОГРН 1127799008754, ИНН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КПП 7719289698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771901001</t>
    </r>
  </si>
  <si>
    <t>16 - 18 июля 2021 года</t>
  </si>
  <si>
    <t>Первенство России по функциональному многоборью</t>
  </si>
  <si>
    <t>Вес</t>
  </si>
  <si>
    <t>3 минуты</t>
  </si>
  <si>
    <t>Задание 3.1
100 баллов</t>
  </si>
  <si>
    <t>Задание 3.2
100 баллов</t>
  </si>
  <si>
    <t>Задание 2.1
100 баллов</t>
  </si>
  <si>
    <t>Задание 2.2
100 баллов</t>
  </si>
  <si>
    <t>2 минуты</t>
  </si>
  <si>
    <t>Задание 4.1
100 баллов</t>
  </si>
  <si>
    <t>Задание 4.2
100 баллов</t>
  </si>
  <si>
    <t>7 минут</t>
  </si>
  <si>
    <t>Весовая категория до 63 кг</t>
  </si>
  <si>
    <t>Юниорки 18 - 20 лет</t>
  </si>
  <si>
    <t>Юниорки
18-20 (до 63 кг)</t>
  </si>
  <si>
    <t>Весовая категория 63+ кг</t>
  </si>
  <si>
    <t>Юниорки
18-20 (63+ кг)</t>
  </si>
  <si>
    <t>Аверьянов Данила</t>
  </si>
  <si>
    <t>Агафонов Артём</t>
  </si>
  <si>
    <t>Воробьёв Дмитрий</t>
  </si>
  <si>
    <t>Гаврилов Михаил</t>
  </si>
  <si>
    <t>Земцов Владислав</t>
  </si>
  <si>
    <t>Зюзин Григорий</t>
  </si>
  <si>
    <t>Иванов Антон</t>
  </si>
  <si>
    <t>Кравченко Станислав</t>
  </si>
  <si>
    <t>Лебедев Александр</t>
  </si>
  <si>
    <t>Максимов Андрей</t>
  </si>
  <si>
    <t>Орда Матвей</t>
  </si>
  <si>
    <t>Петку Андрей</t>
  </si>
  <si>
    <t>Ильин Глеб</t>
  </si>
  <si>
    <t>Лущиков Артемий</t>
  </si>
  <si>
    <t>Федоров Даниил</t>
  </si>
  <si>
    <t>Ефремов Артем</t>
  </si>
  <si>
    <t>Алимов Борис</t>
  </si>
  <si>
    <t>Боронников Кирилл</t>
  </si>
  <si>
    <t>Кокорин Олег</t>
  </si>
  <si>
    <t>Кривцов Олег</t>
  </si>
  <si>
    <t>Мартынов Александр</t>
  </si>
  <si>
    <t>Незванкин Евгений</t>
  </si>
  <si>
    <t>Пашков Иван</t>
  </si>
  <si>
    <t>Титов Денис</t>
  </si>
  <si>
    <t>Власенко Фёдор</t>
  </si>
  <si>
    <t>Хроменков Егор</t>
  </si>
  <si>
    <t>Чистов Егор</t>
  </si>
  <si>
    <t>Азанова Екатерина</t>
  </si>
  <si>
    <t>Вотинова Кристина</t>
  </si>
  <si>
    <t>Александрова Александра</t>
  </si>
  <si>
    <t>Архиреева Анастасия</t>
  </si>
  <si>
    <t>Иванова Анна</t>
  </si>
  <si>
    <t>Акиндинова Татьяна</t>
  </si>
  <si>
    <t>Катанаева Валерия</t>
  </si>
  <si>
    <t>Круглова Вероника</t>
  </si>
  <si>
    <t>Леонова Валентина</t>
  </si>
  <si>
    <t>Федечкина Арина</t>
  </si>
  <si>
    <t>Городничая Мария</t>
  </si>
  <si>
    <t>Кручинина Варвара</t>
  </si>
  <si>
    <t>Панова Анастасия</t>
  </si>
  <si>
    <t>Волоснухина Ева</t>
  </si>
  <si>
    <t>Гришунина Анастасия</t>
  </si>
  <si>
    <t>Золотарева Полина</t>
  </si>
  <si>
    <t>Катанаева Ульяна</t>
  </si>
  <si>
    <t>Клюшкина Ирина</t>
  </si>
  <si>
    <t>Ларионова Елизавета</t>
  </si>
  <si>
    <t>Лыгина Полина</t>
  </si>
  <si>
    <t>Гусева Влада</t>
  </si>
  <si>
    <t>Кондря Валерия</t>
  </si>
  <si>
    <t>Струева Екатерина</t>
  </si>
  <si>
    <t>Горошко Андрей</t>
  </si>
  <si>
    <t>Докучаев Никита</t>
  </si>
  <si>
    <t>Клишов Андрей</t>
  </si>
  <si>
    <t>Корнеев Никита</t>
  </si>
  <si>
    <t>Магдеев Марат</t>
  </si>
  <si>
    <t>Соколов Глеб</t>
  </si>
  <si>
    <t>Шишкарёв Павел</t>
  </si>
  <si>
    <t>Анисов Денис</t>
  </si>
  <si>
    <t>Данилов Григорий</t>
  </si>
  <si>
    <t>Иванов Артем</t>
  </si>
  <si>
    <t>Ли Никита</t>
  </si>
  <si>
    <t>Мангуби Сергей</t>
  </si>
  <si>
    <t>Маху Дмитрий</t>
  </si>
  <si>
    <t>Авдеев Максим</t>
  </si>
  <si>
    <t>Герасимов Павел</t>
  </si>
  <si>
    <t>Григорян Артур</t>
  </si>
  <si>
    <t>Дороженко Даниил</t>
  </si>
  <si>
    <t>Костюхин Иван</t>
  </si>
  <si>
    <t>Котегов Михаил</t>
  </si>
  <si>
    <t>Николаев Алексей</t>
  </si>
  <si>
    <t>Оглезнев Ярослав</t>
  </si>
  <si>
    <t>Парамонов Денис</t>
  </si>
  <si>
    <t>Пиджаков Константин</t>
  </si>
  <si>
    <t>Похлебаев Никита</t>
  </si>
  <si>
    <t>Сизов Иван</t>
  </si>
  <si>
    <t>Сильченков Даниил</t>
  </si>
  <si>
    <t>Степанов Иван</t>
  </si>
  <si>
    <t>Цветков Максим</t>
  </si>
  <si>
    <t>dns</t>
  </si>
  <si>
    <t>Курносов Сергей</t>
  </si>
  <si>
    <t xml:space="preserve">dns </t>
  </si>
  <si>
    <t>disq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</si>
</sst>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Calibri"/>
      <family val="2"/>
      <charset val="204"/>
    </font>
    <font>
      <sz val="9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3"/>
    <xf numFmtId="0" fontId="8" fillId="0" borderId="3"/>
  </cellStyleXfs>
  <cellXfs count="60">
    <xf numFmtId="0" fontId="0" fillId="0" borderId="0" xfId="0" applyFont="1" applyAlignment="1"/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/>
    <xf numFmtId="0" fontId="1" fillId="0" borderId="0" xfId="0" applyFont="1" applyAlignment="1"/>
    <xf numFmtId="0" fontId="12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0" fillId="0" borderId="0" xfId="0"/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8" borderId="4" xfId="0" applyFont="1" applyFill="1" applyBorder="1"/>
    <xf numFmtId="0" fontId="1" fillId="8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5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2" fillId="5" borderId="4" xfId="2" applyFont="1" applyFill="1" applyBorder="1" applyAlignment="1">
      <alignment horizontal="center" vertical="center" wrapText="1"/>
    </xf>
    <xf numFmtId="0" fontId="1" fillId="0" borderId="4" xfId="2" applyFont="1" applyBorder="1"/>
    <xf numFmtId="0" fontId="13" fillId="10" borderId="3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2E92B512-36F7-40CB-A76A-F4B3B778D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84;&#1087;&#1080;&#1086;&#1085;&#1072;&#1090;%20&#1056;&#1086;&#1089;&#1089;&#1080;&#1080;%20&#1087;&#1086;%20&#1060;&#1052;%2016-18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то-баллы"/>
      <sheetName val="21+ Ж до 63 кг"/>
      <sheetName val="21+ Ж 63+ кг"/>
      <sheetName val="21+ М до 85 кг"/>
      <sheetName val="ЭТОНЕИТОГ 21+ М 85+ кг"/>
      <sheetName val="Лист1"/>
    </sheetNames>
    <sheetDataSet>
      <sheetData sheetId="0"/>
      <sheetData sheetId="1"/>
      <sheetData sheetId="2"/>
      <sheetData sheetId="3">
        <row r="14">
          <cell r="N14">
            <v>35</v>
          </cell>
          <cell r="W14">
            <v>4</v>
          </cell>
          <cell r="AF14">
            <v>12</v>
          </cell>
          <cell r="AW14">
            <v>36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"/>
  <sheetViews>
    <sheetView workbookViewId="0">
      <selection activeCell="J16" sqref="J16"/>
    </sheetView>
  </sheetViews>
  <sheetFormatPr defaultColWidth="14.44140625" defaultRowHeight="15" customHeight="1" x14ac:dyDescent="0.3"/>
  <cols>
    <col min="1" max="9" width="8.6640625" customWidth="1"/>
  </cols>
  <sheetData>
    <row r="1" spans="1:2" ht="14.4" x14ac:dyDescent="0.3">
      <c r="A1" s="37" t="s">
        <v>0</v>
      </c>
      <c r="B1" s="38"/>
    </row>
    <row r="2" spans="1:2" ht="14.4" x14ac:dyDescent="0.3">
      <c r="A2" s="1" t="s">
        <v>1</v>
      </c>
      <c r="B2" s="1" t="s">
        <v>2</v>
      </c>
    </row>
    <row r="3" spans="1:2" ht="14.4" x14ac:dyDescent="0.3">
      <c r="A3" s="2">
        <v>1</v>
      </c>
      <c r="B3" s="2">
        <v>100</v>
      </c>
    </row>
    <row r="4" spans="1:2" ht="14.4" x14ac:dyDescent="0.3">
      <c r="A4" s="2">
        <v>2</v>
      </c>
      <c r="B4" s="2">
        <v>95</v>
      </c>
    </row>
    <row r="5" spans="1:2" ht="14.4" x14ac:dyDescent="0.3">
      <c r="A5" s="2">
        <v>3</v>
      </c>
      <c r="B5" s="2">
        <v>90</v>
      </c>
    </row>
    <row r="6" spans="1:2" ht="14.4" x14ac:dyDescent="0.3">
      <c r="A6" s="2">
        <v>4</v>
      </c>
      <c r="B6" s="2">
        <v>85</v>
      </c>
    </row>
    <row r="7" spans="1:2" ht="14.4" x14ac:dyDescent="0.3">
      <c r="A7" s="2">
        <v>5</v>
      </c>
      <c r="B7" s="2">
        <v>80</v>
      </c>
    </row>
    <row r="8" spans="1:2" ht="14.4" x14ac:dyDescent="0.3">
      <c r="A8" s="2">
        <v>6</v>
      </c>
      <c r="B8" s="2">
        <v>75</v>
      </c>
    </row>
    <row r="9" spans="1:2" ht="14.4" x14ac:dyDescent="0.3">
      <c r="A9" s="2">
        <v>7</v>
      </c>
      <c r="B9" s="2">
        <v>73</v>
      </c>
    </row>
    <row r="10" spans="1:2" ht="14.4" x14ac:dyDescent="0.3">
      <c r="A10" s="2">
        <v>8</v>
      </c>
      <c r="B10" s="2">
        <v>71</v>
      </c>
    </row>
    <row r="11" spans="1:2" ht="14.4" x14ac:dyDescent="0.3">
      <c r="A11" s="2">
        <v>9</v>
      </c>
      <c r="B11" s="2">
        <v>69</v>
      </c>
    </row>
    <row r="12" spans="1:2" ht="14.4" x14ac:dyDescent="0.3">
      <c r="A12" s="2">
        <v>10</v>
      </c>
      <c r="B12" s="2">
        <v>67</v>
      </c>
    </row>
    <row r="13" spans="1:2" ht="14.4" x14ac:dyDescent="0.3">
      <c r="A13" s="2">
        <v>11</v>
      </c>
      <c r="B13" s="2">
        <v>65</v>
      </c>
    </row>
    <row r="14" spans="1:2" ht="14.4" x14ac:dyDescent="0.3">
      <c r="A14" s="2">
        <v>12</v>
      </c>
      <c r="B14" s="2">
        <v>63</v>
      </c>
    </row>
    <row r="15" spans="1:2" ht="14.4" x14ac:dyDescent="0.3">
      <c r="A15" s="2">
        <v>13</v>
      </c>
      <c r="B15" s="2">
        <v>61</v>
      </c>
    </row>
    <row r="16" spans="1:2" ht="14.4" x14ac:dyDescent="0.3">
      <c r="A16" s="2">
        <v>14</v>
      </c>
      <c r="B16" s="2">
        <v>59</v>
      </c>
    </row>
    <row r="17" spans="1:2" ht="14.4" x14ac:dyDescent="0.3">
      <c r="A17" s="2">
        <v>15</v>
      </c>
      <c r="B17" s="2">
        <v>57</v>
      </c>
    </row>
    <row r="18" spans="1:2" ht="14.4" x14ac:dyDescent="0.3">
      <c r="A18" s="2">
        <v>16</v>
      </c>
      <c r="B18" s="2">
        <v>55</v>
      </c>
    </row>
    <row r="19" spans="1:2" ht="14.4" x14ac:dyDescent="0.3">
      <c r="A19" s="2">
        <v>17</v>
      </c>
      <c r="B19" s="2">
        <v>53</v>
      </c>
    </row>
    <row r="20" spans="1:2" ht="14.4" x14ac:dyDescent="0.3">
      <c r="A20" s="2">
        <v>18</v>
      </c>
      <c r="B20" s="2">
        <v>51</v>
      </c>
    </row>
    <row r="21" spans="1:2" ht="15.75" customHeight="1" x14ac:dyDescent="0.3">
      <c r="A21" s="2">
        <v>19</v>
      </c>
      <c r="B21" s="2">
        <v>49</v>
      </c>
    </row>
    <row r="22" spans="1:2" ht="15.75" customHeight="1" x14ac:dyDescent="0.3">
      <c r="A22" s="2">
        <v>20</v>
      </c>
      <c r="B22" s="2">
        <v>47</v>
      </c>
    </row>
    <row r="23" spans="1:2" ht="15.75" customHeight="1" x14ac:dyDescent="0.3">
      <c r="A23" s="2">
        <v>21</v>
      </c>
      <c r="B23" s="2">
        <v>45</v>
      </c>
    </row>
    <row r="24" spans="1:2" ht="15.75" customHeight="1" x14ac:dyDescent="0.3">
      <c r="A24" s="2">
        <v>22</v>
      </c>
      <c r="B24" s="2">
        <v>43</v>
      </c>
    </row>
    <row r="25" spans="1:2" ht="15.75" customHeight="1" x14ac:dyDescent="0.3">
      <c r="A25" s="2">
        <v>23</v>
      </c>
      <c r="B25" s="2">
        <v>41</v>
      </c>
    </row>
    <row r="26" spans="1:2" ht="15.75" customHeight="1" x14ac:dyDescent="0.3">
      <c r="A26" s="2">
        <v>24</v>
      </c>
      <c r="B26" s="2">
        <v>39</v>
      </c>
    </row>
    <row r="27" spans="1:2" ht="15.75" customHeight="1" x14ac:dyDescent="0.3">
      <c r="A27" s="2">
        <v>25</v>
      </c>
      <c r="B27" s="2">
        <v>37</v>
      </c>
    </row>
    <row r="28" spans="1:2" ht="15.75" customHeight="1" x14ac:dyDescent="0.3">
      <c r="A28" s="2">
        <v>26</v>
      </c>
      <c r="B28" s="2">
        <v>35</v>
      </c>
    </row>
    <row r="29" spans="1:2" ht="15.75" customHeight="1" x14ac:dyDescent="0.3">
      <c r="A29" s="2">
        <v>27</v>
      </c>
      <c r="B29" s="2">
        <v>33</v>
      </c>
    </row>
    <row r="30" spans="1:2" ht="15.75" customHeight="1" x14ac:dyDescent="0.3">
      <c r="A30" s="2">
        <v>28</v>
      </c>
      <c r="B30" s="2">
        <v>31</v>
      </c>
    </row>
    <row r="31" spans="1:2" ht="15.75" customHeight="1" x14ac:dyDescent="0.3">
      <c r="A31" s="2">
        <v>29</v>
      </c>
      <c r="B31" s="2">
        <v>29</v>
      </c>
    </row>
    <row r="32" spans="1:2" ht="15.75" customHeight="1" x14ac:dyDescent="0.3">
      <c r="A32" s="2">
        <v>30</v>
      </c>
      <c r="B32" s="2">
        <v>27</v>
      </c>
    </row>
    <row r="33" spans="1:2" ht="15.75" customHeight="1" x14ac:dyDescent="0.3">
      <c r="A33" s="2">
        <v>31</v>
      </c>
      <c r="B33" s="2">
        <v>26</v>
      </c>
    </row>
    <row r="34" spans="1:2" ht="15.75" customHeight="1" x14ac:dyDescent="0.3">
      <c r="A34" s="2">
        <v>32</v>
      </c>
      <c r="B34" s="2">
        <v>25</v>
      </c>
    </row>
    <row r="35" spans="1:2" ht="15.75" customHeight="1" x14ac:dyDescent="0.3">
      <c r="A35" s="2">
        <v>33</v>
      </c>
      <c r="B35" s="2">
        <v>24</v>
      </c>
    </row>
    <row r="36" spans="1:2" ht="15.75" customHeight="1" x14ac:dyDescent="0.3">
      <c r="A36" s="2">
        <v>34</v>
      </c>
      <c r="B36" s="2">
        <v>23</v>
      </c>
    </row>
    <row r="37" spans="1:2" ht="15.75" customHeight="1" x14ac:dyDescent="0.3">
      <c r="A37" s="2">
        <v>35</v>
      </c>
      <c r="B37" s="2">
        <v>22</v>
      </c>
    </row>
    <row r="38" spans="1:2" ht="15.75" customHeight="1" x14ac:dyDescent="0.3">
      <c r="A38" s="2">
        <v>36</v>
      </c>
      <c r="B38" s="2">
        <v>21</v>
      </c>
    </row>
    <row r="39" spans="1:2" ht="15.75" customHeight="1" x14ac:dyDescent="0.3">
      <c r="A39" s="2">
        <v>37</v>
      </c>
      <c r="B39" s="2">
        <v>20</v>
      </c>
    </row>
    <row r="40" spans="1:2" ht="15.75" customHeight="1" x14ac:dyDescent="0.3">
      <c r="A40" s="2">
        <v>38</v>
      </c>
      <c r="B40" s="2">
        <v>19</v>
      </c>
    </row>
    <row r="41" spans="1:2" ht="15.75" customHeight="1" x14ac:dyDescent="0.3">
      <c r="A41" s="2">
        <v>39</v>
      </c>
      <c r="B41" s="2">
        <v>18</v>
      </c>
    </row>
    <row r="42" spans="1:2" ht="15.75" customHeight="1" x14ac:dyDescent="0.3">
      <c r="A42" s="2">
        <v>40</v>
      </c>
      <c r="B42" s="2">
        <v>17</v>
      </c>
    </row>
    <row r="43" spans="1:2" ht="15.75" customHeight="1" x14ac:dyDescent="0.3"/>
    <row r="44" spans="1:2" ht="15.75" customHeight="1" x14ac:dyDescent="0.3"/>
    <row r="45" spans="1:2" ht="15.75" customHeight="1" x14ac:dyDescent="0.3"/>
    <row r="46" spans="1:2" ht="15.75" customHeight="1" x14ac:dyDescent="0.3"/>
    <row r="47" spans="1:2" ht="15.75" customHeight="1" x14ac:dyDescent="0.3"/>
    <row r="48" spans="1:2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BB56-EF8B-41B9-8DD8-910F551C8859}">
  <sheetPr>
    <pageSetUpPr fitToPage="1"/>
  </sheetPr>
  <dimension ref="A1:BA86"/>
  <sheetViews>
    <sheetView topLeftCell="A9" zoomScaleNormal="100" workbookViewId="0">
      <selection activeCell="B11" sqref="B11:BA11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4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style="25" customWidth="1"/>
    <col min="20" max="20" width="5.109375" style="25" hidden="1" customWidth="1" outlineLevel="1"/>
    <col min="21" max="21" width="4.33203125" style="25" hidden="1" customWidth="1" outlineLevel="1"/>
    <col min="22" max="22" width="7.109375" style="25" bestFit="1" customWidth="1" collapsed="1"/>
    <col min="23" max="23" width="6.88671875" style="25" customWidth="1"/>
    <col min="24" max="24" width="7.88671875" style="25" hidden="1" customWidth="1" outlineLevel="1"/>
    <col min="25" max="25" width="7.109375" style="25" hidden="1" customWidth="1" outlineLevel="1"/>
    <col min="26" max="26" width="7.109375" style="25" bestFit="1" customWidth="1" collapsed="1"/>
    <col min="27" max="27" width="6.88671875" style="25" bestFit="1" customWidth="1"/>
    <col min="28" max="28" width="1.44140625" style="25" customWidth="1"/>
    <col min="29" max="29" width="5.109375" style="25" hidden="1" customWidth="1" outlineLevel="1"/>
    <col min="30" max="30" width="4.33203125" style="25" hidden="1" customWidth="1" outlineLevel="1"/>
    <col min="31" max="31" width="7.109375" style="25" bestFit="1" customWidth="1" collapsed="1"/>
    <col min="32" max="32" width="6.88671875" style="25" customWidth="1"/>
    <col min="33" max="33" width="7.88671875" style="25" hidden="1" customWidth="1" outlineLevel="1"/>
    <col min="34" max="34" width="7.109375" style="25" hidden="1" customWidth="1" outlineLevel="1"/>
    <col min="35" max="35" width="7.109375" style="25" bestFit="1" customWidth="1" collapsed="1"/>
    <col min="36" max="36" width="6.88671875" style="25" bestFit="1" customWidth="1"/>
    <col min="37" max="37" width="1.44140625" customWidth="1"/>
    <col min="38" max="38" width="6.88671875" customWidth="1"/>
    <col min="39" max="39" width="7.109375" customWidth="1"/>
    <col min="40" max="40" width="6.88671875" customWidth="1"/>
    <col min="41" max="41" width="1.44140625" customWidth="1"/>
    <col min="42" max="42" width="6.88671875" customWidth="1"/>
    <col min="43" max="43" width="7.109375" customWidth="1"/>
    <col min="44" max="44" width="6.88671875" customWidth="1"/>
    <col min="45" max="45" width="1.44140625" style="25" customWidth="1"/>
    <col min="46" max="46" width="5.109375" style="25" hidden="1" customWidth="1" outlineLevel="1"/>
    <col min="47" max="47" width="4.33203125" style="25" hidden="1" customWidth="1" outlineLevel="1"/>
    <col min="48" max="48" width="7.109375" style="25" bestFit="1" customWidth="1" collapsed="1"/>
    <col min="49" max="49" width="6.88671875" style="25" customWidth="1"/>
    <col min="50" max="50" width="7.88671875" style="25" hidden="1" customWidth="1" outlineLevel="1"/>
    <col min="51" max="51" width="7.109375" style="25" hidden="1" customWidth="1" outlineLevel="1"/>
    <col min="52" max="52" width="7.109375" style="25" bestFit="1" customWidth="1" collapsed="1"/>
    <col min="53" max="53" width="6.88671875" style="25" bestFit="1" customWidth="1"/>
  </cols>
  <sheetData>
    <row r="1" spans="2:53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</row>
    <row r="5" spans="2:53" ht="15" customHeight="1" outlineLevel="1" x14ac:dyDescent="0.3">
      <c r="B5" s="13"/>
      <c r="C5" s="13"/>
      <c r="D5" s="13"/>
      <c r="E5" s="13"/>
      <c r="F5" s="13"/>
      <c r="G5" s="13"/>
      <c r="H5" s="13"/>
      <c r="I5" s="13"/>
      <c r="AK5" s="13"/>
      <c r="AL5" s="13"/>
      <c r="AM5" s="13"/>
      <c r="AN5" s="13"/>
      <c r="AO5" s="13"/>
      <c r="AP5" s="13"/>
      <c r="AQ5" s="13"/>
      <c r="AR5" s="13"/>
    </row>
    <row r="6" spans="2:53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2:53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spans="2:53" ht="18.75" customHeight="1" outlineLevel="1" x14ac:dyDescent="0.3">
      <c r="B8" s="53" t="s">
        <v>64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</row>
    <row r="9" spans="2:53" ht="18.75" customHeight="1" outlineLevel="1" x14ac:dyDescent="0.3">
      <c r="B9" s="53" t="s">
        <v>63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2:53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AK10" s="13"/>
      <c r="AL10" s="13"/>
      <c r="AM10" s="13"/>
      <c r="AN10" s="14"/>
      <c r="AO10" s="13"/>
      <c r="AP10" s="13"/>
      <c r="AQ10" s="13"/>
      <c r="AR10" s="14"/>
    </row>
    <row r="11" spans="2:53" ht="25.5" customHeight="1" outlineLevel="1" x14ac:dyDescent="0.3">
      <c r="B11" s="58" t="s">
        <v>19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</row>
    <row r="12" spans="2:53" ht="15" customHeight="1" x14ac:dyDescent="0.3">
      <c r="B12" s="13"/>
      <c r="C12" s="13"/>
      <c r="D12" s="13"/>
      <c r="E12" s="13"/>
      <c r="F12" s="13"/>
      <c r="G12" s="13"/>
      <c r="H12" s="13"/>
      <c r="I12" s="13"/>
      <c r="AK12" s="13"/>
      <c r="AL12" s="13"/>
      <c r="AM12" s="13"/>
      <c r="AN12" s="13"/>
      <c r="AO12" s="13"/>
      <c r="AP12" s="13"/>
      <c r="AQ12" s="13"/>
      <c r="AR12" s="13"/>
    </row>
    <row r="13" spans="2:53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T13" s="26"/>
      <c r="U13" s="26"/>
      <c r="X13" s="26"/>
      <c r="Y13" s="3"/>
      <c r="AA13" s="4">
        <v>1</v>
      </c>
      <c r="AC13" s="26"/>
      <c r="AD13" s="26"/>
      <c r="AG13" s="26"/>
      <c r="AH13" s="3"/>
      <c r="AJ13" s="4">
        <v>1</v>
      </c>
      <c r="AK13" s="13"/>
      <c r="AL13" s="16"/>
      <c r="AM13" s="16"/>
      <c r="AN13" s="17">
        <v>1</v>
      </c>
      <c r="AO13" s="13"/>
      <c r="AP13" s="16"/>
      <c r="AQ13" s="16"/>
      <c r="AR13" s="17">
        <v>1</v>
      </c>
      <c r="AT13" s="26"/>
      <c r="AU13" s="26"/>
      <c r="AX13" s="26"/>
      <c r="AY13" s="3"/>
      <c r="BA13" s="4">
        <v>1</v>
      </c>
    </row>
    <row r="14" spans="2:53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T14" s="26"/>
      <c r="U14" s="26"/>
      <c r="V14" s="26"/>
      <c r="W14" s="27">
        <v>4</v>
      </c>
      <c r="X14" s="26"/>
      <c r="Y14" s="26"/>
      <c r="Z14" s="26"/>
      <c r="AC14" s="26"/>
      <c r="AD14" s="26"/>
      <c r="AE14" s="26"/>
      <c r="AF14" s="27">
        <f>4*(2+1)</f>
        <v>12</v>
      </c>
      <c r="AG14" s="26"/>
      <c r="AH14" s="26"/>
      <c r="AI14" s="26"/>
      <c r="AK14" s="13"/>
      <c r="AL14" s="16"/>
      <c r="AM14" s="16"/>
      <c r="AN14" s="16"/>
      <c r="AO14" s="13"/>
      <c r="AP14" s="16"/>
      <c r="AQ14" s="16"/>
      <c r="AR14" s="16"/>
      <c r="AT14" s="26"/>
      <c r="AU14" s="26"/>
      <c r="AV14" s="26"/>
      <c r="AW14" s="27">
        <f>15+10+5+3+2+1</f>
        <v>36</v>
      </c>
      <c r="AX14" s="26"/>
      <c r="AY14" s="26"/>
      <c r="AZ14" s="26"/>
    </row>
    <row r="15" spans="2:53" s="2" customFormat="1" ht="14.4" hidden="1" outlineLevel="1" x14ac:dyDescent="0.3">
      <c r="B15" s="16"/>
      <c r="C15" s="16"/>
      <c r="D15" s="16"/>
      <c r="E15" s="33"/>
      <c r="F15" s="16"/>
      <c r="G15" s="16"/>
      <c r="H15" s="16"/>
      <c r="I15" s="16"/>
      <c r="J15" s="26"/>
      <c r="K15" s="3"/>
      <c r="L15" s="26"/>
      <c r="M15" s="26"/>
      <c r="N15" s="26" t="s">
        <v>54</v>
      </c>
      <c r="O15" s="26"/>
      <c r="P15" s="26"/>
      <c r="Q15" s="26"/>
      <c r="R15" s="26"/>
      <c r="S15" s="26"/>
      <c r="T15" s="3"/>
      <c r="U15" s="26"/>
      <c r="V15" s="26"/>
      <c r="W15" s="26"/>
      <c r="X15" s="26"/>
      <c r="Y15" s="26"/>
      <c r="Z15" s="26"/>
      <c r="AA15" s="26"/>
      <c r="AB15" s="26"/>
      <c r="AC15" s="3"/>
      <c r="AD15" s="26"/>
      <c r="AE15" s="26"/>
      <c r="AF15" s="26"/>
      <c r="AG15" s="26"/>
      <c r="AH15" s="26"/>
      <c r="AI15" s="26"/>
      <c r="AJ15" s="26"/>
      <c r="AK15" s="16"/>
      <c r="AL15" s="16" t="s">
        <v>47</v>
      </c>
      <c r="AM15" s="16"/>
      <c r="AN15" s="16"/>
      <c r="AO15" s="16"/>
      <c r="AP15" s="16" t="s">
        <v>59</v>
      </c>
      <c r="AQ15" s="16"/>
      <c r="AR15" s="16"/>
      <c r="AS15" s="26"/>
      <c r="AT15" s="3"/>
      <c r="AU15" s="26"/>
      <c r="AV15" s="26"/>
      <c r="AW15" s="3" t="s">
        <v>62</v>
      </c>
      <c r="AX15" s="26"/>
      <c r="AY15" s="26"/>
      <c r="AZ15" s="26"/>
      <c r="BA15" s="26"/>
    </row>
    <row r="16" spans="2:53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T16" s="26"/>
      <c r="U16" s="26"/>
      <c r="V16" s="26"/>
      <c r="X16" s="26"/>
      <c r="Y16" s="26"/>
      <c r="Z16" s="26"/>
      <c r="AC16" s="26"/>
      <c r="AD16" s="26"/>
      <c r="AE16" s="26"/>
      <c r="AG16" s="26"/>
      <c r="AH16" s="26"/>
      <c r="AI16" s="26"/>
      <c r="AK16" s="13"/>
      <c r="AL16" s="16"/>
      <c r="AM16" s="16"/>
      <c r="AN16" s="16"/>
      <c r="AO16" s="13"/>
      <c r="AP16" s="16"/>
      <c r="AQ16" s="16"/>
      <c r="AR16" s="16"/>
      <c r="AT16" s="26"/>
      <c r="AU16" s="26"/>
      <c r="AV16" s="26"/>
      <c r="AX16" s="26"/>
      <c r="AY16" s="26"/>
      <c r="AZ16" s="26"/>
    </row>
    <row r="17" spans="1:53" ht="15" customHeight="1" collapsed="1" x14ac:dyDescent="0.3">
      <c r="B17" s="42" t="s">
        <v>3</v>
      </c>
      <c r="C17" s="44"/>
      <c r="D17" s="18"/>
      <c r="E17" s="54" t="s">
        <v>65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28"/>
      <c r="T17" s="39" t="s">
        <v>57</v>
      </c>
      <c r="U17" s="39"/>
      <c r="V17" s="39"/>
      <c r="W17" s="39"/>
      <c r="X17" s="39"/>
      <c r="Y17" s="39"/>
      <c r="Z17" s="39"/>
      <c r="AA17" s="39"/>
      <c r="AB17" s="28"/>
      <c r="AC17" s="39" t="s">
        <v>58</v>
      </c>
      <c r="AD17" s="39"/>
      <c r="AE17" s="39"/>
      <c r="AF17" s="39"/>
      <c r="AG17" s="39"/>
      <c r="AH17" s="39"/>
      <c r="AI17" s="39"/>
      <c r="AJ17" s="39"/>
      <c r="AK17" s="18"/>
      <c r="AL17" s="42" t="s">
        <v>5</v>
      </c>
      <c r="AM17" s="43"/>
      <c r="AN17" s="44"/>
      <c r="AO17" s="18"/>
      <c r="AP17" s="42" t="s">
        <v>60</v>
      </c>
      <c r="AQ17" s="43"/>
      <c r="AR17" s="44"/>
      <c r="AS17" s="28"/>
      <c r="AT17" s="39" t="s">
        <v>61</v>
      </c>
      <c r="AU17" s="39"/>
      <c r="AV17" s="39"/>
      <c r="AW17" s="39"/>
      <c r="AX17" s="39"/>
      <c r="AY17" s="39"/>
      <c r="AZ17" s="39"/>
      <c r="BA17" s="39"/>
    </row>
    <row r="18" spans="1:53" ht="14.4" x14ac:dyDescent="0.3">
      <c r="B18" s="45"/>
      <c r="C18" s="47"/>
      <c r="D18" s="19"/>
      <c r="E18" s="55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29"/>
      <c r="T18" s="39"/>
      <c r="U18" s="39"/>
      <c r="V18" s="39"/>
      <c r="W18" s="39"/>
      <c r="X18" s="39"/>
      <c r="Y18" s="39"/>
      <c r="Z18" s="39"/>
      <c r="AA18" s="39"/>
      <c r="AB18" s="29"/>
      <c r="AC18" s="39"/>
      <c r="AD18" s="39"/>
      <c r="AE18" s="39"/>
      <c r="AF18" s="39"/>
      <c r="AG18" s="39"/>
      <c r="AH18" s="39"/>
      <c r="AI18" s="39"/>
      <c r="AJ18" s="39"/>
      <c r="AK18" s="19"/>
      <c r="AL18" s="45"/>
      <c r="AM18" s="46"/>
      <c r="AN18" s="47"/>
      <c r="AO18" s="19"/>
      <c r="AP18" s="45"/>
      <c r="AQ18" s="46"/>
      <c r="AR18" s="47"/>
      <c r="AS18" s="29"/>
      <c r="AT18" s="39"/>
      <c r="AU18" s="39"/>
      <c r="AV18" s="39"/>
      <c r="AW18" s="39"/>
      <c r="AX18" s="39"/>
      <c r="AY18" s="39"/>
      <c r="AZ18" s="39"/>
      <c r="BA18" s="39"/>
    </row>
    <row r="19" spans="1:53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10"/>
      <c r="T19" s="5" t="s">
        <v>9</v>
      </c>
      <c r="U19" s="5" t="s">
        <v>10</v>
      </c>
      <c r="V19" s="5" t="s">
        <v>11</v>
      </c>
      <c r="W19" s="6" t="s">
        <v>14</v>
      </c>
      <c r="X19" s="5" t="s">
        <v>15</v>
      </c>
      <c r="Y19" s="5" t="s">
        <v>11</v>
      </c>
      <c r="Z19" s="5" t="s">
        <v>12</v>
      </c>
      <c r="AA19" s="5" t="s">
        <v>13</v>
      </c>
      <c r="AB19" s="10"/>
      <c r="AC19" s="5" t="s">
        <v>9</v>
      </c>
      <c r="AD19" s="5" t="s">
        <v>10</v>
      </c>
      <c r="AE19" s="5" t="s">
        <v>11</v>
      </c>
      <c r="AF19" s="6" t="s">
        <v>14</v>
      </c>
      <c r="AG19" s="5" t="s">
        <v>15</v>
      </c>
      <c r="AH19" s="5" t="s">
        <v>11</v>
      </c>
      <c r="AI19" s="5" t="s">
        <v>12</v>
      </c>
      <c r="AJ19" s="5" t="s">
        <v>13</v>
      </c>
      <c r="AK19" s="21"/>
      <c r="AL19" s="6" t="s">
        <v>14</v>
      </c>
      <c r="AM19" s="22" t="s">
        <v>12</v>
      </c>
      <c r="AN19" s="22" t="s">
        <v>13</v>
      </c>
      <c r="AO19" s="21"/>
      <c r="AP19" s="6" t="s">
        <v>14</v>
      </c>
      <c r="AQ19" s="22" t="s">
        <v>12</v>
      </c>
      <c r="AR19" s="22" t="s">
        <v>13</v>
      </c>
      <c r="AS19" s="10"/>
      <c r="AT19" s="5" t="s">
        <v>9</v>
      </c>
      <c r="AU19" s="5" t="s">
        <v>10</v>
      </c>
      <c r="AV19" s="5" t="s">
        <v>11</v>
      </c>
      <c r="AW19" s="6" t="s">
        <v>14</v>
      </c>
      <c r="AX19" s="5" t="s">
        <v>15</v>
      </c>
      <c r="AY19" s="5" t="s">
        <v>11</v>
      </c>
      <c r="AZ19" s="5" t="s">
        <v>12</v>
      </c>
      <c r="BA19" s="5" t="s">
        <v>13</v>
      </c>
    </row>
    <row r="20" spans="1:53" ht="14.4" x14ac:dyDescent="0.3">
      <c r="A20" s="8"/>
      <c r="B20" s="18">
        <f>RANK(C20,C$20:C$22,0)</f>
        <v>1</v>
      </c>
      <c r="C20" s="18">
        <f>SUMIF($G$13:$BA$13,1,$G20:$BA20)</f>
        <v>700</v>
      </c>
      <c r="D20" s="12"/>
      <c r="E20" s="12" t="s">
        <v>99</v>
      </c>
      <c r="F20" s="12"/>
      <c r="G20" s="18">
        <v>47</v>
      </c>
      <c r="H20" s="18">
        <f>RANK(G20,G$20:G$22,0)</f>
        <v>1</v>
      </c>
      <c r="I20" s="18">
        <f>VLOOKUP(H20,'Место-баллы'!$A$3:$B$52,2,0)</f>
        <v>100</v>
      </c>
      <c r="J20" s="9"/>
      <c r="K20" s="30">
        <v>2</v>
      </c>
      <c r="L20" s="30">
        <v>17</v>
      </c>
      <c r="M20" s="31">
        <f>TIME(0,K20,L20)</f>
        <v>1.5856481481481479E-3</v>
      </c>
      <c r="N20" s="30">
        <v>35</v>
      </c>
      <c r="O20" s="30">
        <f>N$14-N20</f>
        <v>0</v>
      </c>
      <c r="P20" s="31">
        <f>M20+TIME(0,0,O20)</f>
        <v>1.5856481481481479E-3</v>
      </c>
      <c r="Q20" s="30">
        <f>RANK(P20,P$20:P$22,1)</f>
        <v>1</v>
      </c>
      <c r="R20" s="30">
        <f>VLOOKUP(Q20,'Место-баллы'!$A$3:$B$52,2,0)</f>
        <v>100</v>
      </c>
      <c r="S20" s="9"/>
      <c r="T20" s="30">
        <v>7</v>
      </c>
      <c r="U20" s="30">
        <v>0</v>
      </c>
      <c r="V20" s="31">
        <f>TIME(0,T20,U20)</f>
        <v>4.8611111111111112E-3</v>
      </c>
      <c r="W20" s="30">
        <v>4</v>
      </c>
      <c r="X20" s="30">
        <f>W$14-W20</f>
        <v>0</v>
      </c>
      <c r="Y20" s="31">
        <f>V20+TIME(0,0,X20)</f>
        <v>4.8611111111111112E-3</v>
      </c>
      <c r="Z20" s="30">
        <f>RANK(Y20,Y$20:Y$22,1)</f>
        <v>1</v>
      </c>
      <c r="AA20" s="30">
        <f>VLOOKUP(Z20,'Место-баллы'!$A$3:$B$52,2,0)</f>
        <v>100</v>
      </c>
      <c r="AB20" s="9"/>
      <c r="AC20" s="30">
        <v>12</v>
      </c>
      <c r="AD20" s="30">
        <v>14</v>
      </c>
      <c r="AE20" s="31">
        <f>TIME(0,AC20,AD20)</f>
        <v>8.4953703703703701E-3</v>
      </c>
      <c r="AF20" s="30">
        <v>12</v>
      </c>
      <c r="AG20" s="30">
        <f>AF$14-AF20</f>
        <v>0</v>
      </c>
      <c r="AH20" s="31">
        <f>AE20+TIME(0,0,AG20)</f>
        <v>8.4953703703703701E-3</v>
      </c>
      <c r="AI20" s="30">
        <f>RANK(AH20,AH$20:AH$22,1)</f>
        <v>1</v>
      </c>
      <c r="AJ20" s="30">
        <f>VLOOKUP(AI20,'Место-баллы'!$A$3:$B$52,2,0)</f>
        <v>100</v>
      </c>
      <c r="AK20" s="12"/>
      <c r="AL20" s="18">
        <v>86</v>
      </c>
      <c r="AM20" s="18">
        <f>RANK(AL20,AL$20:AL$22,0)</f>
        <v>1</v>
      </c>
      <c r="AN20" s="18">
        <f>VLOOKUP(AM20,'Место-баллы'!$A$3:$B$52,2,0)</f>
        <v>100</v>
      </c>
      <c r="AO20" s="12"/>
      <c r="AP20" s="18">
        <v>15</v>
      </c>
      <c r="AQ20" s="18">
        <f>RANK(AP20,AP$20:AP$22,0)</f>
        <v>1</v>
      </c>
      <c r="AR20" s="18">
        <f>VLOOKUP(AQ20,'Место-баллы'!$A$3:$B$52,2,0)</f>
        <v>100</v>
      </c>
      <c r="AS20" s="9"/>
      <c r="AT20" s="30">
        <v>6</v>
      </c>
      <c r="AU20" s="30">
        <v>9</v>
      </c>
      <c r="AV20" s="31">
        <f>TIME(0,AT20,AU20)</f>
        <v>4.2708333333333339E-3</v>
      </c>
      <c r="AW20" s="30">
        <v>36</v>
      </c>
      <c r="AX20" s="30">
        <f>AW$14-AW20</f>
        <v>0</v>
      </c>
      <c r="AY20" s="31">
        <f>AV20+TIME(0,0,AX20)</f>
        <v>4.2708333333333339E-3</v>
      </c>
      <c r="AZ20" s="30">
        <f>RANK(AY20,AY$20:AY$22,1)</f>
        <v>1</v>
      </c>
      <c r="BA20" s="30">
        <f>VLOOKUP(AZ20,'Место-баллы'!$A$3:$B$52,2,0)</f>
        <v>100</v>
      </c>
    </row>
    <row r="21" spans="1:53" ht="14.4" x14ac:dyDescent="0.3">
      <c r="A21" s="8"/>
      <c r="B21" s="18">
        <f>RANK(C21,C$20:C$22,0)</f>
        <v>2</v>
      </c>
      <c r="C21" s="18">
        <f>SUMIF($G$13:$BA$13,1,$G21:$BA21)</f>
        <v>665</v>
      </c>
      <c r="D21" s="12"/>
      <c r="E21" s="12" t="s">
        <v>98</v>
      </c>
      <c r="F21" s="12"/>
      <c r="G21" s="18">
        <v>45</v>
      </c>
      <c r="H21" s="18">
        <f>RANK(G21,G$20:G$22,0)</f>
        <v>2</v>
      </c>
      <c r="I21" s="18">
        <f>VLOOKUP(H21,'Место-баллы'!$A$3:$B$52,2,0)</f>
        <v>95</v>
      </c>
      <c r="J21" s="9"/>
      <c r="K21" s="30">
        <v>3</v>
      </c>
      <c r="L21" s="30">
        <v>5</v>
      </c>
      <c r="M21" s="31">
        <f>TIME(0,K21,L21)</f>
        <v>2.1412037037037038E-3</v>
      </c>
      <c r="N21" s="30">
        <v>23</v>
      </c>
      <c r="O21" s="30">
        <f>N$14-N21</f>
        <v>12</v>
      </c>
      <c r="P21" s="31">
        <f>M21+TIME(0,0,O21)</f>
        <v>2.2800925925925927E-3</v>
      </c>
      <c r="Q21" s="30">
        <f>RANK(P21,P$20:P$22,1)</f>
        <v>2</v>
      </c>
      <c r="R21" s="30">
        <f>VLOOKUP(Q21,'Место-баллы'!$A$3:$B$52,2,0)</f>
        <v>95</v>
      </c>
      <c r="S21" s="9"/>
      <c r="T21" s="30">
        <v>8</v>
      </c>
      <c r="U21" s="30">
        <v>6</v>
      </c>
      <c r="V21" s="31">
        <f>TIME(0,T21,U21)</f>
        <v>5.6249999999999989E-3</v>
      </c>
      <c r="W21" s="30">
        <v>4</v>
      </c>
      <c r="X21" s="30">
        <f>W$14-W21</f>
        <v>0</v>
      </c>
      <c r="Y21" s="31">
        <f>V21+TIME(0,0,X21)</f>
        <v>5.6249999999999989E-3</v>
      </c>
      <c r="Z21" s="30">
        <f>RANK(Y21,Y$20:Y$22,1)</f>
        <v>2</v>
      </c>
      <c r="AA21" s="30">
        <f>VLOOKUP(Z21,'Место-баллы'!$A$3:$B$52,2,0)</f>
        <v>95</v>
      </c>
      <c r="AB21" s="9"/>
      <c r="AC21" s="30">
        <v>20</v>
      </c>
      <c r="AD21" s="30">
        <v>5</v>
      </c>
      <c r="AE21" s="31">
        <f>TIME(0,AC21,AD21)</f>
        <v>1.3946759259259258E-2</v>
      </c>
      <c r="AF21" s="30">
        <v>8</v>
      </c>
      <c r="AG21" s="30">
        <f>AF$14-AF21</f>
        <v>4</v>
      </c>
      <c r="AH21" s="31">
        <f>AE21+TIME(0,0,AG21)</f>
        <v>1.3993055555555554E-2</v>
      </c>
      <c r="AI21" s="30">
        <f>RANK(AH21,AH$20:AH$22,1)</f>
        <v>2</v>
      </c>
      <c r="AJ21" s="30">
        <f>VLOOKUP(AI21,'Место-баллы'!$A$3:$B$52,2,0)</f>
        <v>95</v>
      </c>
      <c r="AK21" s="12"/>
      <c r="AL21" s="18">
        <v>61</v>
      </c>
      <c r="AM21" s="18">
        <f>RANK(AL21,AL$20:AL$22,0)</f>
        <v>2</v>
      </c>
      <c r="AN21" s="18">
        <f>VLOOKUP(AM21,'Место-баллы'!$A$3:$B$52,2,0)</f>
        <v>95</v>
      </c>
      <c r="AO21" s="12"/>
      <c r="AP21" s="18">
        <v>8</v>
      </c>
      <c r="AQ21" s="18">
        <f>RANK(AP21,AP$20:AP$22,0)</f>
        <v>2</v>
      </c>
      <c r="AR21" s="18">
        <f>VLOOKUP(AQ21,'Место-баллы'!$A$3:$B$52,2,0)</f>
        <v>95</v>
      </c>
      <c r="AS21" s="9"/>
      <c r="AT21" s="30">
        <v>10</v>
      </c>
      <c r="AU21" s="30">
        <v>5</v>
      </c>
      <c r="AV21" s="31">
        <f>TIME(0,AT21,AU21)</f>
        <v>7.0023148148148154E-3</v>
      </c>
      <c r="AW21" s="30">
        <v>17</v>
      </c>
      <c r="AX21" s="30">
        <f>AW$14-AW21</f>
        <v>19</v>
      </c>
      <c r="AY21" s="31">
        <f>AV21+TIME(0,0,AX21)</f>
        <v>7.2222222222222228E-3</v>
      </c>
      <c r="AZ21" s="30">
        <f>RANK(AY21,AY$20:AY$22,1)</f>
        <v>2</v>
      </c>
      <c r="BA21" s="30">
        <f>VLOOKUP(AZ21,'Место-баллы'!$A$3:$B$52,2,0)</f>
        <v>95</v>
      </c>
    </row>
    <row r="22" spans="1:53" ht="14.4" x14ac:dyDescent="0.3">
      <c r="A22" s="8"/>
      <c r="B22" s="36" t="s">
        <v>149</v>
      </c>
      <c r="C22" s="18">
        <f>SUMIF($G$13:$BA$13,1,$G22:$BA22)</f>
        <v>185</v>
      </c>
      <c r="D22" s="12"/>
      <c r="E22" s="12" t="s">
        <v>97</v>
      </c>
      <c r="F22" s="12"/>
      <c r="G22" s="18">
        <v>45</v>
      </c>
      <c r="H22" s="18">
        <f>RANK(G22,G$20:G$22,0)</f>
        <v>2</v>
      </c>
      <c r="I22" s="18">
        <f>VLOOKUP(H22,'Место-баллы'!$A$3:$B$52,2,0)</f>
        <v>95</v>
      </c>
      <c r="J22" s="9"/>
      <c r="K22" s="30">
        <v>3</v>
      </c>
      <c r="L22" s="30">
        <v>5</v>
      </c>
      <c r="M22" s="31">
        <f>TIME(0,K22,L22)</f>
        <v>2.1412037037037038E-3</v>
      </c>
      <c r="N22" s="30">
        <v>0</v>
      </c>
      <c r="O22" s="30">
        <f>N$14-N22</f>
        <v>35</v>
      </c>
      <c r="P22" s="31">
        <f>M22+TIME(0,0,O22)</f>
        <v>2.5462962962962965E-3</v>
      </c>
      <c r="Q22" s="30">
        <f>RANK(P22,P$20:P$22,1)</f>
        <v>3</v>
      </c>
      <c r="R22" s="30">
        <f>VLOOKUP(Q22,'Место-баллы'!$A$3:$B$52,2,0)</f>
        <v>90</v>
      </c>
      <c r="S22" s="9"/>
      <c r="T22" s="30"/>
      <c r="U22" s="30"/>
      <c r="V22" s="31"/>
      <c r="W22" s="30"/>
      <c r="X22" s="30"/>
      <c r="Y22" s="31"/>
      <c r="Z22" s="30"/>
      <c r="AA22" s="30" t="s">
        <v>146</v>
      </c>
      <c r="AB22" s="9"/>
      <c r="AC22" s="30"/>
      <c r="AD22" s="30"/>
      <c r="AE22" s="31"/>
      <c r="AF22" s="30"/>
      <c r="AG22" s="30"/>
      <c r="AH22" s="31"/>
      <c r="AI22" s="30"/>
      <c r="AJ22" s="30" t="s">
        <v>146</v>
      </c>
      <c r="AK22" s="12"/>
      <c r="AL22" s="18"/>
      <c r="AM22" s="18"/>
      <c r="AN22" s="30" t="s">
        <v>146</v>
      </c>
      <c r="AO22" s="12"/>
      <c r="AP22" s="18"/>
      <c r="AQ22" s="18"/>
      <c r="AR22" s="30" t="s">
        <v>146</v>
      </c>
      <c r="AS22" s="9"/>
      <c r="AT22" s="30"/>
      <c r="AU22" s="30"/>
      <c r="AV22" s="31"/>
      <c r="AW22" s="30"/>
      <c r="AX22" s="30"/>
      <c r="AY22" s="31"/>
      <c r="AZ22" s="30"/>
      <c r="BA22" s="30" t="s">
        <v>146</v>
      </c>
    </row>
    <row r="23" spans="1:53" ht="15.75" customHeight="1" x14ac:dyDescent="0.3">
      <c r="A23" s="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ht="15.75" customHeight="1" x14ac:dyDescent="0.3">
      <c r="A24" s="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ht="15.75" customHeight="1" outlineLevel="1" x14ac:dyDescent="0.35">
      <c r="A25" s="8"/>
      <c r="B25" s="23" t="s">
        <v>20</v>
      </c>
      <c r="C25" s="23"/>
      <c r="D25" s="23"/>
      <c r="E25" s="23"/>
      <c r="F25" s="23"/>
      <c r="G25" s="23"/>
      <c r="H25" s="23"/>
      <c r="I25" s="2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23"/>
      <c r="AL25" s="23"/>
      <c r="AM25" s="23"/>
      <c r="AN25" s="23"/>
      <c r="AO25" s="23"/>
      <c r="AP25" s="23"/>
      <c r="AQ25" s="23"/>
      <c r="AR25" s="2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ht="15.75" customHeight="1" outlineLevel="1" x14ac:dyDescent="0.3">
      <c r="B26" s="24"/>
      <c r="C26" s="24"/>
      <c r="D26" s="24"/>
      <c r="E26" s="2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ht="15.75" customHeight="1" outlineLevel="1" x14ac:dyDescent="0.35">
      <c r="B27" s="23" t="s">
        <v>21</v>
      </c>
      <c r="C27" s="23"/>
      <c r="D27" s="23"/>
      <c r="E27" s="23"/>
      <c r="F27" s="23"/>
      <c r="G27" s="23"/>
      <c r="H27" s="23"/>
      <c r="I27" s="2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3"/>
      <c r="AL27" s="23"/>
      <c r="AM27" s="23"/>
      <c r="AN27" s="23"/>
      <c r="AO27" s="23"/>
      <c r="AP27" s="23"/>
      <c r="AQ27" s="23"/>
      <c r="AR27" s="2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53" ht="15.75" customHeight="1" x14ac:dyDescent="0.3"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ht="15.75" customHeight="1" x14ac:dyDescent="0.3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1:53" ht="15.75" customHeight="1" x14ac:dyDescent="0.3"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1:53" ht="15.75" customHeight="1" x14ac:dyDescent="0.3"/>
    <row r="32" spans="1:53" ht="15.75" customHeight="1" x14ac:dyDescent="0.3"/>
    <row r="33" spans="10:53" ht="15.75" customHeight="1" x14ac:dyDescent="0.3"/>
    <row r="34" spans="10:53" ht="15.75" customHeight="1" x14ac:dyDescent="0.3"/>
    <row r="35" spans="10:53" ht="15.75" customHeight="1" x14ac:dyDescent="0.3"/>
    <row r="36" spans="10:53" ht="15.75" customHeight="1" x14ac:dyDescent="0.3"/>
    <row r="37" spans="10:53" ht="15.75" customHeight="1" x14ac:dyDescent="0.3"/>
    <row r="38" spans="10:53" ht="15.75" customHeight="1" x14ac:dyDescent="0.3"/>
    <row r="39" spans="10:53" ht="15.75" customHeight="1" x14ac:dyDescent="0.3"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S39" s="32"/>
      <c r="AT39" s="32"/>
      <c r="AU39" s="32"/>
      <c r="AV39" s="32"/>
      <c r="AW39" s="32"/>
      <c r="AX39" s="32"/>
      <c r="AY39" s="32"/>
      <c r="AZ39" s="32"/>
      <c r="BA39" s="32"/>
    </row>
    <row r="40" spans="10:53" ht="15.75" customHeight="1" x14ac:dyDescent="0.3"/>
    <row r="41" spans="10:53" ht="15.75" customHeight="1" x14ac:dyDescent="0.3"/>
    <row r="42" spans="10:53" ht="15.75" customHeight="1" x14ac:dyDescent="0.3"/>
    <row r="43" spans="10:53" ht="15.75" customHeight="1" x14ac:dyDescent="0.3"/>
    <row r="44" spans="10:53" ht="15.75" customHeight="1" x14ac:dyDescent="0.3"/>
    <row r="45" spans="10:53" ht="15.75" customHeight="1" x14ac:dyDescent="0.3"/>
    <row r="46" spans="10:53" ht="15.75" customHeight="1" x14ac:dyDescent="0.3"/>
    <row r="47" spans="10:53" ht="15.75" customHeight="1" x14ac:dyDescent="0.3"/>
    <row r="48" spans="10:5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</sheetData>
  <autoFilter ref="B19:BA19" xr:uid="{8F5EBB56-EF8B-41B9-8DD8-910F551C8859}">
    <sortState xmlns:xlrd2="http://schemas.microsoft.com/office/spreadsheetml/2017/richdata2" ref="B20:BA22">
      <sortCondition ref="Q19"/>
    </sortState>
  </autoFilter>
  <mergeCells count="18">
    <mergeCell ref="AP17:AR18"/>
    <mergeCell ref="AT17:BA18"/>
    <mergeCell ref="B8:BA8"/>
    <mergeCell ref="B9:BA9"/>
    <mergeCell ref="B11:BA11"/>
    <mergeCell ref="B17:C18"/>
    <mergeCell ref="E17:E18"/>
    <mergeCell ref="G17:I18"/>
    <mergeCell ref="K17:R18"/>
    <mergeCell ref="T17:AA18"/>
    <mergeCell ref="AC17:AJ18"/>
    <mergeCell ref="AL17:AN18"/>
    <mergeCell ref="B7:BA7"/>
    <mergeCell ref="B1:BA1"/>
    <mergeCell ref="B2:BA2"/>
    <mergeCell ref="B3:BA3"/>
    <mergeCell ref="B4:BA4"/>
    <mergeCell ref="B6:BA6"/>
  </mergeCells>
  <printOptions horizontalCentered="1" verticalCentered="1"/>
  <pageMargins left="0" right="0" top="0" bottom="0" header="0" footer="0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5338-B4B1-4BBA-81B0-AD2536AD0CFF}">
  <sheetPr>
    <pageSetUpPr fitToPage="1"/>
  </sheetPr>
  <dimension ref="A1:BA85"/>
  <sheetViews>
    <sheetView topLeftCell="A11" zoomScaleNormal="100" workbookViewId="0">
      <selection activeCell="A20" sqref="A20:XFD20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style="25" customWidth="1"/>
    <col min="20" max="20" width="5.109375" style="25" hidden="1" customWidth="1" outlineLevel="1"/>
    <col min="21" max="21" width="4.33203125" style="25" hidden="1" customWidth="1" outlineLevel="1"/>
    <col min="22" max="22" width="7.109375" style="25" bestFit="1" customWidth="1" collapsed="1"/>
    <col min="23" max="23" width="6.88671875" style="25" customWidth="1"/>
    <col min="24" max="24" width="7.88671875" style="25" hidden="1" customWidth="1" outlineLevel="1"/>
    <col min="25" max="25" width="7.109375" style="25" hidden="1" customWidth="1" outlineLevel="1"/>
    <col min="26" max="26" width="7.109375" style="25" bestFit="1" customWidth="1" collapsed="1"/>
    <col min="27" max="27" width="6.88671875" style="25" bestFit="1" customWidth="1"/>
    <col min="28" max="28" width="1.44140625" style="25" customWidth="1"/>
    <col min="29" max="29" width="5.109375" style="25" hidden="1" customWidth="1" outlineLevel="1"/>
    <col min="30" max="30" width="4.33203125" style="25" hidden="1" customWidth="1" outlineLevel="1"/>
    <col min="31" max="31" width="7.109375" style="25" bestFit="1" customWidth="1" collapsed="1"/>
    <col min="32" max="32" width="6.88671875" style="25" customWidth="1"/>
    <col min="33" max="33" width="7.88671875" style="25" hidden="1" customWidth="1" outlineLevel="1"/>
    <col min="34" max="34" width="7.109375" style="25" hidden="1" customWidth="1" outlineLevel="1"/>
    <col min="35" max="35" width="7.109375" style="25" bestFit="1" customWidth="1" collapsed="1"/>
    <col min="36" max="36" width="6.88671875" style="25" bestFit="1" customWidth="1"/>
    <col min="37" max="37" width="1.44140625" customWidth="1"/>
    <col min="38" max="38" width="6.88671875" customWidth="1"/>
    <col min="39" max="39" width="7.109375" customWidth="1"/>
    <col min="40" max="40" width="6.88671875" customWidth="1"/>
    <col min="41" max="41" width="1.44140625" customWidth="1"/>
    <col min="42" max="42" width="6.88671875" customWidth="1"/>
    <col min="43" max="43" width="7.109375" customWidth="1"/>
    <col min="44" max="44" width="6.88671875" customWidth="1"/>
    <col min="45" max="45" width="1.44140625" style="25" customWidth="1"/>
    <col min="46" max="46" width="5.109375" style="25" hidden="1" customWidth="1" outlineLevel="1"/>
    <col min="47" max="47" width="4.33203125" style="25" hidden="1" customWidth="1" outlineLevel="1"/>
    <col min="48" max="48" width="7.109375" style="25" bestFit="1" customWidth="1" collapsed="1"/>
    <col min="49" max="49" width="6.88671875" style="25" customWidth="1"/>
    <col min="50" max="50" width="7.88671875" style="25" hidden="1" customWidth="1" outlineLevel="1"/>
    <col min="51" max="51" width="7.109375" style="25" hidden="1" customWidth="1" outlineLevel="1"/>
    <col min="52" max="52" width="7.109375" style="25" bestFit="1" customWidth="1" collapsed="1"/>
    <col min="53" max="53" width="6.88671875" style="25" bestFit="1" customWidth="1"/>
  </cols>
  <sheetData>
    <row r="1" spans="2:53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</row>
    <row r="5" spans="2:53" ht="15" customHeight="1" outlineLevel="1" x14ac:dyDescent="0.3">
      <c r="B5" s="13"/>
      <c r="C5" s="13"/>
      <c r="D5" s="13"/>
      <c r="E5" s="13"/>
      <c r="F5" s="13"/>
      <c r="G5" s="13"/>
      <c r="H5" s="13"/>
      <c r="I5" s="13"/>
      <c r="AK5" s="13"/>
      <c r="AL5" s="13"/>
      <c r="AM5" s="13"/>
      <c r="AN5" s="13"/>
      <c r="AO5" s="13"/>
      <c r="AP5" s="13"/>
      <c r="AQ5" s="13"/>
      <c r="AR5" s="13"/>
    </row>
    <row r="6" spans="2:53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2:53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spans="2:53" ht="18.75" customHeight="1" outlineLevel="1" x14ac:dyDescent="0.3">
      <c r="B8" s="53" t="s">
        <v>64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</row>
    <row r="9" spans="2:53" ht="18.75" customHeight="1" outlineLevel="1" x14ac:dyDescent="0.3">
      <c r="B9" s="53" t="s">
        <v>66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2:53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AK10" s="13"/>
      <c r="AL10" s="13"/>
      <c r="AM10" s="13"/>
      <c r="AN10" s="14"/>
      <c r="AO10" s="13"/>
      <c r="AP10" s="13"/>
      <c r="AQ10" s="13"/>
      <c r="AR10" s="14"/>
    </row>
    <row r="11" spans="2:53" ht="25.5" customHeight="1" outlineLevel="1" x14ac:dyDescent="0.3">
      <c r="B11" s="56" t="s">
        <v>19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</row>
    <row r="12" spans="2:53" ht="15" customHeight="1" x14ac:dyDescent="0.3">
      <c r="B12" s="13"/>
      <c r="C12" s="13"/>
      <c r="D12" s="13"/>
      <c r="E12" s="13"/>
      <c r="F12" s="13"/>
      <c r="G12" s="13"/>
      <c r="H12" s="13"/>
      <c r="I12" s="13"/>
      <c r="AK12" s="13"/>
      <c r="AL12" s="13"/>
      <c r="AM12" s="13"/>
      <c r="AN12" s="13"/>
      <c r="AO12" s="13"/>
      <c r="AP12" s="13"/>
      <c r="AQ12" s="13"/>
      <c r="AR12" s="13"/>
    </row>
    <row r="13" spans="2:53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T13" s="26"/>
      <c r="U13" s="26"/>
      <c r="X13" s="26"/>
      <c r="Y13" s="3"/>
      <c r="AA13" s="4">
        <v>1</v>
      </c>
      <c r="AC13" s="26"/>
      <c r="AD13" s="26"/>
      <c r="AG13" s="26"/>
      <c r="AH13" s="3"/>
      <c r="AJ13" s="4">
        <v>1</v>
      </c>
      <c r="AK13" s="13"/>
      <c r="AL13" s="16"/>
      <c r="AM13" s="16"/>
      <c r="AN13" s="17">
        <v>1</v>
      </c>
      <c r="AO13" s="13"/>
      <c r="AP13" s="16"/>
      <c r="AQ13" s="16"/>
      <c r="AR13" s="17">
        <v>1</v>
      </c>
      <c r="AT13" s="26"/>
      <c r="AU13" s="26"/>
      <c r="AX13" s="26"/>
      <c r="AY13" s="3"/>
      <c r="BA13" s="4">
        <v>1</v>
      </c>
    </row>
    <row r="14" spans="2:53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T14" s="26"/>
      <c r="U14" s="26"/>
      <c r="V14" s="26"/>
      <c r="W14" s="27">
        <v>4</v>
      </c>
      <c r="X14" s="26"/>
      <c r="Y14" s="26"/>
      <c r="Z14" s="26"/>
      <c r="AC14" s="26"/>
      <c r="AD14" s="26"/>
      <c r="AE14" s="26"/>
      <c r="AF14" s="27">
        <f>4*(2+1)</f>
        <v>12</v>
      </c>
      <c r="AG14" s="26"/>
      <c r="AH14" s="26"/>
      <c r="AI14" s="26"/>
      <c r="AK14" s="13"/>
      <c r="AL14" s="16"/>
      <c r="AM14" s="16"/>
      <c r="AN14" s="16"/>
      <c r="AO14" s="13"/>
      <c r="AP14" s="16"/>
      <c r="AQ14" s="16"/>
      <c r="AR14" s="16"/>
      <c r="AT14" s="26"/>
      <c r="AU14" s="26"/>
      <c r="AV14" s="26"/>
      <c r="AW14" s="27">
        <f>15+10+5+3+2+1</f>
        <v>36</v>
      </c>
      <c r="AX14" s="26"/>
      <c r="AY14" s="26"/>
      <c r="AZ14" s="26"/>
    </row>
    <row r="15" spans="2:53" s="2" customFormat="1" ht="14.4" hidden="1" outlineLevel="1" x14ac:dyDescent="0.3">
      <c r="B15" s="16"/>
      <c r="C15" s="16"/>
      <c r="D15" s="16"/>
      <c r="E15" s="33"/>
      <c r="F15" s="16"/>
      <c r="G15" s="16"/>
      <c r="H15" s="16"/>
      <c r="I15" s="16"/>
      <c r="J15" s="26"/>
      <c r="K15" s="3"/>
      <c r="L15" s="26"/>
      <c r="M15" s="26"/>
      <c r="N15" s="26" t="s">
        <v>54</v>
      </c>
      <c r="O15" s="26"/>
      <c r="P15" s="26"/>
      <c r="Q15" s="26"/>
      <c r="R15" s="26"/>
      <c r="S15" s="26"/>
      <c r="T15" s="3"/>
      <c r="U15" s="26"/>
      <c r="V15" s="26"/>
      <c r="W15" s="26"/>
      <c r="X15" s="26"/>
      <c r="Y15" s="26"/>
      <c r="Z15" s="26"/>
      <c r="AA15" s="26"/>
      <c r="AB15" s="26"/>
      <c r="AC15" s="3"/>
      <c r="AD15" s="26"/>
      <c r="AE15" s="26"/>
      <c r="AF15" s="26"/>
      <c r="AG15" s="26"/>
      <c r="AH15" s="26"/>
      <c r="AI15" s="26"/>
      <c r="AJ15" s="26"/>
      <c r="AK15" s="16"/>
      <c r="AL15" s="16" t="s">
        <v>47</v>
      </c>
      <c r="AM15" s="16"/>
      <c r="AN15" s="16"/>
      <c r="AO15" s="16"/>
      <c r="AP15" s="16" t="s">
        <v>59</v>
      </c>
      <c r="AQ15" s="16"/>
      <c r="AR15" s="16"/>
      <c r="AS15" s="26"/>
      <c r="AT15" s="3"/>
      <c r="AU15" s="26"/>
      <c r="AV15" s="26"/>
      <c r="AW15" s="3" t="s">
        <v>62</v>
      </c>
      <c r="AX15" s="26"/>
      <c r="AY15" s="26"/>
      <c r="AZ15" s="26"/>
      <c r="BA15" s="26"/>
    </row>
    <row r="16" spans="2:53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T16" s="26"/>
      <c r="U16" s="26"/>
      <c r="V16" s="26"/>
      <c r="X16" s="26"/>
      <c r="Y16" s="26"/>
      <c r="Z16" s="26"/>
      <c r="AC16" s="26"/>
      <c r="AD16" s="26"/>
      <c r="AE16" s="26"/>
      <c r="AG16" s="26"/>
      <c r="AH16" s="26"/>
      <c r="AI16" s="26"/>
      <c r="AK16" s="13"/>
      <c r="AL16" s="16"/>
      <c r="AM16" s="16"/>
      <c r="AN16" s="16"/>
      <c r="AO16" s="13"/>
      <c r="AP16" s="16"/>
      <c r="AQ16" s="16"/>
      <c r="AR16" s="16"/>
      <c r="AT16" s="26"/>
      <c r="AU16" s="26"/>
      <c r="AV16" s="26"/>
      <c r="AX16" s="26"/>
      <c r="AY16" s="26"/>
      <c r="AZ16" s="26"/>
    </row>
    <row r="17" spans="1:53" ht="15" customHeight="1" collapsed="1" x14ac:dyDescent="0.3">
      <c r="B17" s="42" t="s">
        <v>3</v>
      </c>
      <c r="C17" s="44"/>
      <c r="D17" s="18"/>
      <c r="E17" s="54" t="s">
        <v>67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28"/>
      <c r="T17" s="39" t="s">
        <v>57</v>
      </c>
      <c r="U17" s="39"/>
      <c r="V17" s="39"/>
      <c r="W17" s="39"/>
      <c r="X17" s="39"/>
      <c r="Y17" s="39"/>
      <c r="Z17" s="39"/>
      <c r="AA17" s="39"/>
      <c r="AB17" s="28"/>
      <c r="AC17" s="39" t="s">
        <v>58</v>
      </c>
      <c r="AD17" s="39"/>
      <c r="AE17" s="39"/>
      <c r="AF17" s="39"/>
      <c r="AG17" s="39"/>
      <c r="AH17" s="39"/>
      <c r="AI17" s="39"/>
      <c r="AJ17" s="39"/>
      <c r="AK17" s="18"/>
      <c r="AL17" s="42" t="s">
        <v>5</v>
      </c>
      <c r="AM17" s="43"/>
      <c r="AN17" s="44"/>
      <c r="AO17" s="18"/>
      <c r="AP17" s="42" t="s">
        <v>60</v>
      </c>
      <c r="AQ17" s="43"/>
      <c r="AR17" s="44"/>
      <c r="AS17" s="28"/>
      <c r="AT17" s="39" t="s">
        <v>61</v>
      </c>
      <c r="AU17" s="39"/>
      <c r="AV17" s="39"/>
      <c r="AW17" s="39"/>
      <c r="AX17" s="39"/>
      <c r="AY17" s="39"/>
      <c r="AZ17" s="39"/>
      <c r="BA17" s="39"/>
    </row>
    <row r="18" spans="1:53" ht="14.4" x14ac:dyDescent="0.3">
      <c r="B18" s="45"/>
      <c r="C18" s="47"/>
      <c r="D18" s="19"/>
      <c r="E18" s="55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29"/>
      <c r="T18" s="39"/>
      <c r="U18" s="39"/>
      <c r="V18" s="39"/>
      <c r="W18" s="39"/>
      <c r="X18" s="39"/>
      <c r="Y18" s="39"/>
      <c r="Z18" s="39"/>
      <c r="AA18" s="39"/>
      <c r="AB18" s="29"/>
      <c r="AC18" s="39"/>
      <c r="AD18" s="39"/>
      <c r="AE18" s="39"/>
      <c r="AF18" s="39"/>
      <c r="AG18" s="39"/>
      <c r="AH18" s="39"/>
      <c r="AI18" s="39"/>
      <c r="AJ18" s="39"/>
      <c r="AK18" s="19"/>
      <c r="AL18" s="45"/>
      <c r="AM18" s="46"/>
      <c r="AN18" s="47"/>
      <c r="AO18" s="19"/>
      <c r="AP18" s="45"/>
      <c r="AQ18" s="46"/>
      <c r="AR18" s="47"/>
      <c r="AS18" s="29"/>
      <c r="AT18" s="39"/>
      <c r="AU18" s="39"/>
      <c r="AV18" s="39"/>
      <c r="AW18" s="39"/>
      <c r="AX18" s="39"/>
      <c r="AY18" s="39"/>
      <c r="AZ18" s="39"/>
      <c r="BA18" s="39"/>
    </row>
    <row r="19" spans="1:53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10"/>
      <c r="T19" s="5" t="s">
        <v>9</v>
      </c>
      <c r="U19" s="5" t="s">
        <v>10</v>
      </c>
      <c r="V19" s="5" t="s">
        <v>11</v>
      </c>
      <c r="W19" s="6" t="s">
        <v>14</v>
      </c>
      <c r="X19" s="5" t="s">
        <v>15</v>
      </c>
      <c r="Y19" s="5" t="s">
        <v>11</v>
      </c>
      <c r="Z19" s="5" t="s">
        <v>12</v>
      </c>
      <c r="AA19" s="5" t="s">
        <v>13</v>
      </c>
      <c r="AB19" s="10"/>
      <c r="AC19" s="5" t="s">
        <v>9</v>
      </c>
      <c r="AD19" s="5" t="s">
        <v>10</v>
      </c>
      <c r="AE19" s="5" t="s">
        <v>11</v>
      </c>
      <c r="AF19" s="6" t="s">
        <v>14</v>
      </c>
      <c r="AG19" s="5" t="s">
        <v>15</v>
      </c>
      <c r="AH19" s="5" t="s">
        <v>11</v>
      </c>
      <c r="AI19" s="5" t="s">
        <v>12</v>
      </c>
      <c r="AJ19" s="5" t="s">
        <v>13</v>
      </c>
      <c r="AK19" s="21"/>
      <c r="AL19" s="6" t="s">
        <v>14</v>
      </c>
      <c r="AM19" s="22" t="s">
        <v>12</v>
      </c>
      <c r="AN19" s="22" t="s">
        <v>13</v>
      </c>
      <c r="AO19" s="21"/>
      <c r="AP19" s="6" t="s">
        <v>14</v>
      </c>
      <c r="AQ19" s="22" t="s">
        <v>12</v>
      </c>
      <c r="AR19" s="22" t="s">
        <v>13</v>
      </c>
      <c r="AS19" s="10"/>
      <c r="AT19" s="5" t="s">
        <v>9</v>
      </c>
      <c r="AU19" s="5" t="s">
        <v>10</v>
      </c>
      <c r="AV19" s="5" t="s">
        <v>11</v>
      </c>
      <c r="AW19" s="6" t="s">
        <v>14</v>
      </c>
      <c r="AX19" s="5" t="s">
        <v>15</v>
      </c>
      <c r="AY19" s="5" t="s">
        <v>11</v>
      </c>
      <c r="AZ19" s="5" t="s">
        <v>12</v>
      </c>
      <c r="BA19" s="5" t="s">
        <v>13</v>
      </c>
    </row>
    <row r="20" spans="1:53" ht="14.4" x14ac:dyDescent="0.3">
      <c r="A20" s="8"/>
      <c r="B20" s="18">
        <f>RANK(C20,C$20:C$21,0)</f>
        <v>1</v>
      </c>
      <c r="C20" s="18">
        <f>SUMIF($G$13:$BA$13,1,$G20:$BA20)</f>
        <v>700</v>
      </c>
      <c r="D20" s="12"/>
      <c r="E20" s="12" t="s">
        <v>95</v>
      </c>
      <c r="F20" s="12"/>
      <c r="G20" s="18">
        <v>38</v>
      </c>
      <c r="H20" s="18">
        <f>RANK(G20,G$20:G$21,0)</f>
        <v>1</v>
      </c>
      <c r="I20" s="18">
        <f>VLOOKUP(H20,'Место-баллы'!$A$3:$B$52,2,0)</f>
        <v>100</v>
      </c>
      <c r="J20" s="9"/>
      <c r="K20" s="30">
        <v>3</v>
      </c>
      <c r="L20" s="30">
        <v>5</v>
      </c>
      <c r="M20" s="31">
        <f t="shared" ref="M20" si="0">TIME(0,K20,L20)</f>
        <v>2.1412037037037038E-3</v>
      </c>
      <c r="N20" s="30">
        <v>15</v>
      </c>
      <c r="O20" s="30">
        <f t="shared" ref="O20" si="1">N$14-N20</f>
        <v>20</v>
      </c>
      <c r="P20" s="31">
        <f t="shared" ref="P20" si="2">M20+TIME(0,0,O20)</f>
        <v>2.3726851851851851E-3</v>
      </c>
      <c r="Q20" s="30">
        <f>RANK(P20,P$20:P$21,1)</f>
        <v>1</v>
      </c>
      <c r="R20" s="30">
        <f>VLOOKUP(Q20,'Место-баллы'!$A$3:$B$52,2,0)</f>
        <v>100</v>
      </c>
      <c r="S20" s="9"/>
      <c r="T20" s="30">
        <v>7</v>
      </c>
      <c r="U20" s="30">
        <v>21</v>
      </c>
      <c r="V20" s="31">
        <f t="shared" ref="V20" si="3">TIME(0,T20,U20)</f>
        <v>5.1041666666666666E-3</v>
      </c>
      <c r="W20" s="30">
        <v>4</v>
      </c>
      <c r="X20" s="30">
        <f t="shared" ref="X20" si="4">W$14-W20</f>
        <v>0</v>
      </c>
      <c r="Y20" s="31">
        <f t="shared" ref="Y20" si="5">V20+TIME(0,0,X20)</f>
        <v>5.1041666666666666E-3</v>
      </c>
      <c r="Z20" s="30">
        <f>RANK(Y20,Y$20:Y$21,1)</f>
        <v>1</v>
      </c>
      <c r="AA20" s="30">
        <f>VLOOKUP(Z20,'Место-баллы'!$A$3:$B$52,2,0)</f>
        <v>100</v>
      </c>
      <c r="AB20" s="9"/>
      <c r="AC20" s="30">
        <v>20</v>
      </c>
      <c r="AD20" s="30">
        <v>5</v>
      </c>
      <c r="AE20" s="31">
        <f t="shared" ref="AE20" si="6">TIME(0,AC20,AD20)</f>
        <v>1.3946759259259258E-2</v>
      </c>
      <c r="AF20" s="30">
        <v>11</v>
      </c>
      <c r="AG20" s="30">
        <f t="shared" ref="AG20" si="7">AF$14-AF20</f>
        <v>1</v>
      </c>
      <c r="AH20" s="31">
        <f t="shared" ref="AH20" si="8">AE20+TIME(0,0,AG20)</f>
        <v>1.3958333333333331E-2</v>
      </c>
      <c r="AI20" s="30">
        <f>RANK(AH20,AH$20:AH$21,1)</f>
        <v>1</v>
      </c>
      <c r="AJ20" s="30">
        <f>VLOOKUP(AI20,'Место-баллы'!$A$3:$B$52,2,0)</f>
        <v>100</v>
      </c>
      <c r="AK20" s="12"/>
      <c r="AL20" s="18">
        <v>58</v>
      </c>
      <c r="AM20" s="18">
        <f>RANK(AL20,AL$20:AL$21,0)</f>
        <v>1</v>
      </c>
      <c r="AN20" s="18">
        <f>VLOOKUP(AM20,'Место-баллы'!$A$3:$B$52,2,0)</f>
        <v>100</v>
      </c>
      <c r="AO20" s="12"/>
      <c r="AP20" s="18">
        <v>0</v>
      </c>
      <c r="AQ20" s="18">
        <f>RANK(AP20,AP$20:AP$21,0)</f>
        <v>1</v>
      </c>
      <c r="AR20" s="18">
        <f>VLOOKUP(AQ20,'Место-баллы'!$A$3:$B$52,2,0)</f>
        <v>100</v>
      </c>
      <c r="AS20" s="9"/>
      <c r="AT20" s="30">
        <v>10</v>
      </c>
      <c r="AU20" s="30">
        <v>5</v>
      </c>
      <c r="AV20" s="31">
        <f t="shared" ref="AV20" si="9">TIME(0,AT20,AU20)</f>
        <v>7.0023148148148154E-3</v>
      </c>
      <c r="AW20" s="30">
        <v>0</v>
      </c>
      <c r="AX20" s="30">
        <f t="shared" ref="AX20" si="10">AW$14-AW20</f>
        <v>36</v>
      </c>
      <c r="AY20" s="31">
        <f t="shared" ref="AY20" si="11">AV20+TIME(0,0,AX20)</f>
        <v>7.4189814814814821E-3</v>
      </c>
      <c r="AZ20" s="30">
        <f>RANK(AY20,AY$20:AY$21,1)</f>
        <v>1</v>
      </c>
      <c r="BA20" s="30">
        <f>VLOOKUP(AZ20,'Место-баллы'!$A$3:$B$52,2,0)</f>
        <v>100</v>
      </c>
    </row>
    <row r="21" spans="1:53" ht="14.4" x14ac:dyDescent="0.3">
      <c r="A21" s="8"/>
      <c r="B21" s="36" t="s">
        <v>149</v>
      </c>
      <c r="C21" s="18">
        <f t="shared" ref="C21" si="12">SUMIF($G$13:$BA$13,1,$G21:$BA21)</f>
        <v>385</v>
      </c>
      <c r="D21" s="12"/>
      <c r="E21" s="34" t="s">
        <v>96</v>
      </c>
      <c r="F21" s="12"/>
      <c r="G21" s="18">
        <v>30</v>
      </c>
      <c r="H21" s="18">
        <f>RANK(G21,G$20:G$21,0)</f>
        <v>2</v>
      </c>
      <c r="I21" s="18">
        <f>VLOOKUP(H21,'Место-баллы'!$A$3:$B$52,2,0)</f>
        <v>95</v>
      </c>
      <c r="J21" s="9"/>
      <c r="K21" s="30">
        <v>3</v>
      </c>
      <c r="L21" s="30">
        <v>5</v>
      </c>
      <c r="M21" s="31">
        <f t="shared" ref="M21" si="13">TIME(0,K21,L21)</f>
        <v>2.1412037037037038E-3</v>
      </c>
      <c r="N21" s="30">
        <v>2</v>
      </c>
      <c r="O21" s="30">
        <f t="shared" ref="O21" si="14">N$14-N21</f>
        <v>33</v>
      </c>
      <c r="P21" s="31">
        <f t="shared" ref="P21" si="15">M21+TIME(0,0,O21)</f>
        <v>2.5231481481481481E-3</v>
      </c>
      <c r="Q21" s="30">
        <f>RANK(P21,P$20:P$21,1)</f>
        <v>2</v>
      </c>
      <c r="R21" s="30">
        <f>VLOOKUP(Q21,'Место-баллы'!$A$3:$B$52,2,0)</f>
        <v>95</v>
      </c>
      <c r="S21" s="9"/>
      <c r="T21" s="30">
        <v>7</v>
      </c>
      <c r="U21" s="30">
        <v>42</v>
      </c>
      <c r="V21" s="31">
        <f t="shared" ref="V21" si="16">TIME(0,T21,U21)</f>
        <v>5.347222222222222E-3</v>
      </c>
      <c r="W21" s="30">
        <v>4</v>
      </c>
      <c r="X21" s="30">
        <f t="shared" ref="X21" si="17">W$14-W21</f>
        <v>0</v>
      </c>
      <c r="Y21" s="31">
        <f t="shared" ref="Y21" si="18">V21+TIME(0,0,X21)</f>
        <v>5.347222222222222E-3</v>
      </c>
      <c r="Z21" s="30">
        <f>RANK(Y21,Y$20:Y$21,1)</f>
        <v>2</v>
      </c>
      <c r="AA21" s="30">
        <f>VLOOKUP(Z21,'Место-баллы'!$A$3:$B$52,2,0)</f>
        <v>95</v>
      </c>
      <c r="AB21" s="9"/>
      <c r="AC21" s="30">
        <v>20</v>
      </c>
      <c r="AD21" s="30">
        <v>5</v>
      </c>
      <c r="AE21" s="31">
        <f t="shared" ref="AE21" si="19">TIME(0,AC21,AD21)</f>
        <v>1.3946759259259258E-2</v>
      </c>
      <c r="AF21" s="30">
        <v>11</v>
      </c>
      <c r="AG21" s="30">
        <f t="shared" ref="AG21" si="20">AF$14-AF21</f>
        <v>1</v>
      </c>
      <c r="AH21" s="31">
        <f t="shared" ref="AH21" si="21">AE21+TIME(0,0,AG21)</f>
        <v>1.3958333333333331E-2</v>
      </c>
      <c r="AI21" s="30">
        <f>RANK(AH21,AH$20:AH$21,1)</f>
        <v>1</v>
      </c>
      <c r="AJ21" s="30">
        <f>VLOOKUP(AI21,'Место-баллы'!$A$3:$B$52,2,0)</f>
        <v>100</v>
      </c>
      <c r="AK21" s="12"/>
      <c r="AL21" s="18"/>
      <c r="AM21" s="18"/>
      <c r="AN21" s="18" t="s">
        <v>146</v>
      </c>
      <c r="AO21" s="12"/>
      <c r="AP21" s="18"/>
      <c r="AQ21" s="18"/>
      <c r="AR21" s="18" t="s">
        <v>148</v>
      </c>
      <c r="AS21" s="9"/>
      <c r="AT21" s="30"/>
      <c r="AU21" s="30"/>
      <c r="AV21" s="31"/>
      <c r="AW21" s="30"/>
      <c r="AX21" s="30"/>
      <c r="AY21" s="31"/>
      <c r="AZ21" s="30"/>
      <c r="BA21" s="30" t="s">
        <v>146</v>
      </c>
    </row>
    <row r="22" spans="1:53" ht="15.75" customHeight="1" x14ac:dyDescent="0.3">
      <c r="A22" s="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ht="15.75" customHeight="1" x14ac:dyDescent="0.3">
      <c r="A23" s="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ht="15.75" customHeight="1" outlineLevel="1" x14ac:dyDescent="0.35">
      <c r="A24" s="8"/>
      <c r="B24" s="23" t="s">
        <v>20</v>
      </c>
      <c r="C24" s="23"/>
      <c r="D24" s="23"/>
      <c r="E24" s="23"/>
      <c r="F24" s="23"/>
      <c r="G24" s="23"/>
      <c r="H24" s="23"/>
      <c r="I24" s="2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3"/>
      <c r="AL24" s="23"/>
      <c r="AM24" s="23"/>
      <c r="AN24" s="23"/>
      <c r="AO24" s="23"/>
      <c r="AP24" s="23"/>
      <c r="AQ24" s="23"/>
      <c r="AR24" s="2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ht="15.75" customHeight="1" outlineLevel="1" x14ac:dyDescent="0.3">
      <c r="B25" s="24"/>
      <c r="C25" s="24"/>
      <c r="D25" s="24"/>
      <c r="E25" s="2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ht="15.75" customHeight="1" outlineLevel="1" x14ac:dyDescent="0.35">
      <c r="B26" s="23" t="s">
        <v>21</v>
      </c>
      <c r="C26" s="23"/>
      <c r="D26" s="23"/>
      <c r="E26" s="23"/>
      <c r="F26" s="23"/>
      <c r="G26" s="23"/>
      <c r="H26" s="23"/>
      <c r="I26" s="2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3"/>
      <c r="AL26" s="23"/>
      <c r="AM26" s="23"/>
      <c r="AN26" s="23"/>
      <c r="AO26" s="23"/>
      <c r="AP26" s="23"/>
      <c r="AQ26" s="23"/>
      <c r="AR26" s="2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ht="15.75" customHeight="1" x14ac:dyDescent="0.3"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53" ht="15.75" customHeight="1" x14ac:dyDescent="0.3"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ht="15.75" customHeight="1" x14ac:dyDescent="0.3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1:53" ht="15.75" customHeight="1" x14ac:dyDescent="0.3"/>
    <row r="31" spans="1:53" ht="15.75" customHeight="1" x14ac:dyDescent="0.3"/>
    <row r="32" spans="1:53" ht="15.75" customHeight="1" x14ac:dyDescent="0.3"/>
    <row r="33" spans="10:53" ht="15.75" customHeight="1" x14ac:dyDescent="0.3"/>
    <row r="34" spans="10:53" ht="15.75" customHeight="1" x14ac:dyDescent="0.3"/>
    <row r="35" spans="10:53" ht="15.75" customHeight="1" x14ac:dyDescent="0.3"/>
    <row r="36" spans="10:53" ht="15.75" customHeight="1" x14ac:dyDescent="0.3"/>
    <row r="37" spans="10:53" ht="15.75" customHeight="1" x14ac:dyDescent="0.3"/>
    <row r="38" spans="10:53" ht="15.75" customHeight="1" x14ac:dyDescent="0.3"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S38" s="32"/>
      <c r="AT38" s="32"/>
      <c r="AU38" s="32"/>
      <c r="AV38" s="32"/>
      <c r="AW38" s="32"/>
      <c r="AX38" s="32"/>
      <c r="AY38" s="32"/>
      <c r="AZ38" s="32"/>
      <c r="BA38" s="32"/>
    </row>
    <row r="39" spans="10:53" ht="15.75" customHeight="1" x14ac:dyDescent="0.3"/>
    <row r="40" spans="10:53" ht="15.75" customHeight="1" x14ac:dyDescent="0.3"/>
    <row r="41" spans="10:53" ht="15.75" customHeight="1" x14ac:dyDescent="0.3"/>
    <row r="42" spans="10:53" ht="15.75" customHeight="1" x14ac:dyDescent="0.3"/>
    <row r="43" spans="10:53" ht="15.75" customHeight="1" x14ac:dyDescent="0.3"/>
    <row r="44" spans="10:53" ht="15.75" customHeight="1" x14ac:dyDescent="0.3"/>
    <row r="45" spans="10:53" ht="15.75" customHeight="1" x14ac:dyDescent="0.3"/>
    <row r="46" spans="10:53" ht="15.75" customHeight="1" x14ac:dyDescent="0.3"/>
    <row r="47" spans="10:53" ht="15.75" customHeight="1" x14ac:dyDescent="0.3"/>
    <row r="48" spans="10:5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</sheetData>
  <autoFilter ref="B19:BA19" xr:uid="{97BD5338-B4B1-4BBA-81B0-AD2536AD0CFF}"/>
  <mergeCells count="18">
    <mergeCell ref="AP17:AR18"/>
    <mergeCell ref="AT17:BA18"/>
    <mergeCell ref="B8:BA8"/>
    <mergeCell ref="B9:BA9"/>
    <mergeCell ref="B11:BA11"/>
    <mergeCell ref="B17:C18"/>
    <mergeCell ref="E17:E18"/>
    <mergeCell ref="G17:I18"/>
    <mergeCell ref="K17:R18"/>
    <mergeCell ref="T17:AA18"/>
    <mergeCell ref="AC17:AJ18"/>
    <mergeCell ref="AL17:AN18"/>
    <mergeCell ref="B7:BA7"/>
    <mergeCell ref="B1:BA1"/>
    <mergeCell ref="B2:BA2"/>
    <mergeCell ref="B3:BA3"/>
    <mergeCell ref="B4:BA4"/>
    <mergeCell ref="B6:BA6"/>
  </mergeCells>
  <printOptions horizontalCentered="1" verticalCentered="1"/>
  <pageMargins left="0" right="0" top="0" bottom="0" header="0" footer="0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09F2-5B28-4B2C-AE75-30E647974DA7}">
  <sheetPr>
    <pageSetUpPr fitToPage="1"/>
  </sheetPr>
  <dimension ref="A1:BA97"/>
  <sheetViews>
    <sheetView topLeftCell="A9" zoomScaleNormal="100" workbookViewId="0">
      <selection activeCell="A26" sqref="A26:XFD26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style="25" customWidth="1"/>
    <col min="20" max="20" width="5.109375" style="25" hidden="1" customWidth="1" outlineLevel="1"/>
    <col min="21" max="21" width="4.33203125" style="25" hidden="1" customWidth="1" outlineLevel="1"/>
    <col min="22" max="22" width="7.109375" style="25" bestFit="1" customWidth="1" collapsed="1"/>
    <col min="23" max="23" width="6.88671875" style="25" customWidth="1"/>
    <col min="24" max="24" width="7.88671875" style="25" hidden="1" customWidth="1" outlineLevel="1"/>
    <col min="25" max="25" width="7.109375" style="25" hidden="1" customWidth="1" outlineLevel="1"/>
    <col min="26" max="26" width="7.109375" style="25" bestFit="1" customWidth="1" collapsed="1"/>
    <col min="27" max="27" width="6.88671875" style="25" bestFit="1" customWidth="1"/>
    <col min="28" max="28" width="1.44140625" style="25" customWidth="1"/>
    <col min="29" max="29" width="5.109375" style="25" hidden="1" customWidth="1" outlineLevel="1"/>
    <col min="30" max="30" width="4.33203125" style="25" hidden="1" customWidth="1" outlineLevel="1"/>
    <col min="31" max="31" width="7.109375" style="25" bestFit="1" customWidth="1" collapsed="1"/>
    <col min="32" max="32" width="6.88671875" style="25" customWidth="1"/>
    <col min="33" max="33" width="7.88671875" style="25" hidden="1" customWidth="1" outlineLevel="1"/>
    <col min="34" max="34" width="7.109375" style="25" hidden="1" customWidth="1" outlineLevel="1"/>
    <col min="35" max="35" width="7.109375" style="25" bestFit="1" customWidth="1" collapsed="1"/>
    <col min="36" max="36" width="6.88671875" style="25" bestFit="1" customWidth="1"/>
    <col min="37" max="37" width="1.44140625" customWidth="1"/>
    <col min="38" max="38" width="6.88671875" customWidth="1"/>
    <col min="39" max="39" width="7.109375" customWidth="1"/>
    <col min="40" max="40" width="6.88671875" customWidth="1"/>
    <col min="41" max="41" width="1.44140625" customWidth="1"/>
    <col min="42" max="42" width="6.88671875" customWidth="1"/>
    <col min="43" max="43" width="7.109375" customWidth="1"/>
    <col min="44" max="44" width="6.88671875" customWidth="1"/>
    <col min="45" max="45" width="1.44140625" style="25" customWidth="1"/>
    <col min="46" max="46" width="5.109375" style="25" hidden="1" customWidth="1" outlineLevel="1"/>
    <col min="47" max="47" width="4.33203125" style="25" hidden="1" customWidth="1" outlineLevel="1"/>
    <col min="48" max="48" width="7.109375" style="25" bestFit="1" customWidth="1" collapsed="1"/>
    <col min="49" max="49" width="6.88671875" style="25" customWidth="1"/>
    <col min="50" max="50" width="7.88671875" style="25" hidden="1" customWidth="1" outlineLevel="1"/>
    <col min="51" max="51" width="7.109375" style="25" hidden="1" customWidth="1" outlineLevel="1"/>
    <col min="52" max="52" width="7.109375" style="25" bestFit="1" customWidth="1" collapsed="1"/>
    <col min="53" max="53" width="6.88671875" style="25" bestFit="1" customWidth="1"/>
  </cols>
  <sheetData>
    <row r="1" spans="2:53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</row>
    <row r="5" spans="2:53" ht="15" customHeight="1" outlineLevel="1" x14ac:dyDescent="0.3">
      <c r="B5" s="13"/>
      <c r="C5" s="13"/>
      <c r="D5" s="13"/>
      <c r="E5" s="13"/>
      <c r="F5" s="13"/>
      <c r="G5" s="13"/>
      <c r="H5" s="13"/>
      <c r="I5" s="13"/>
      <c r="AK5" s="13"/>
      <c r="AL5" s="13"/>
      <c r="AM5" s="13"/>
      <c r="AN5" s="13"/>
      <c r="AO5" s="13"/>
      <c r="AP5" s="13"/>
      <c r="AQ5" s="13"/>
      <c r="AR5" s="13"/>
    </row>
    <row r="6" spans="2:53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2:53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spans="2:53" ht="18.75" customHeight="1" outlineLevel="1" x14ac:dyDescent="0.3">
      <c r="B8" s="53" t="s">
        <v>44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</row>
    <row r="9" spans="2:53" ht="18.75" customHeight="1" outlineLevel="1" x14ac:dyDescent="0.3">
      <c r="B9" s="53" t="s">
        <v>43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2:53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AK10" s="13"/>
      <c r="AL10" s="13"/>
      <c r="AM10" s="13"/>
      <c r="AN10" s="14"/>
      <c r="AO10" s="13"/>
      <c r="AP10" s="13"/>
      <c r="AQ10" s="13"/>
      <c r="AR10" s="14"/>
    </row>
    <row r="11" spans="2:53" ht="25.5" customHeight="1" outlineLevel="1" x14ac:dyDescent="0.3">
      <c r="B11" s="59" t="s">
        <v>19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2:53" ht="15" customHeight="1" x14ac:dyDescent="0.3">
      <c r="B12" s="13"/>
      <c r="C12" s="13"/>
      <c r="D12" s="13"/>
      <c r="E12" s="13"/>
      <c r="F12" s="13"/>
      <c r="G12" s="13"/>
      <c r="H12" s="13"/>
      <c r="I12" s="13"/>
      <c r="AK12" s="13"/>
      <c r="AL12" s="13"/>
      <c r="AM12" s="13"/>
      <c r="AN12" s="13"/>
      <c r="AO12" s="13"/>
      <c r="AP12" s="13"/>
      <c r="AQ12" s="13"/>
      <c r="AR12" s="13"/>
    </row>
    <row r="13" spans="2:53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T13" s="26"/>
      <c r="U13" s="26"/>
      <c r="X13" s="26"/>
      <c r="Y13" s="3"/>
      <c r="AA13" s="4">
        <v>1</v>
      </c>
      <c r="AC13" s="26"/>
      <c r="AD13" s="26"/>
      <c r="AG13" s="26"/>
      <c r="AH13" s="3"/>
      <c r="AJ13" s="4">
        <v>1</v>
      </c>
      <c r="AK13" s="13"/>
      <c r="AL13" s="16"/>
      <c r="AM13" s="16"/>
      <c r="AN13" s="17">
        <v>1</v>
      </c>
      <c r="AO13" s="13"/>
      <c r="AP13" s="16"/>
      <c r="AQ13" s="16"/>
      <c r="AR13" s="17">
        <v>1</v>
      </c>
      <c r="AT13" s="26"/>
      <c r="AU13" s="26"/>
      <c r="AX13" s="26"/>
      <c r="AY13" s="3"/>
      <c r="BA13" s="4">
        <v>1</v>
      </c>
    </row>
    <row r="14" spans="2:53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T14" s="26"/>
      <c r="U14" s="26"/>
      <c r="V14" s="26"/>
      <c r="W14" s="27">
        <v>4</v>
      </c>
      <c r="X14" s="26"/>
      <c r="Y14" s="26"/>
      <c r="Z14" s="26"/>
      <c r="AC14" s="26"/>
      <c r="AD14" s="26"/>
      <c r="AE14" s="26"/>
      <c r="AF14" s="27">
        <f>4*(2+1)</f>
        <v>12</v>
      </c>
      <c r="AG14" s="26"/>
      <c r="AH14" s="26"/>
      <c r="AI14" s="26"/>
      <c r="AK14" s="13"/>
      <c r="AL14" s="16"/>
      <c r="AM14" s="16"/>
      <c r="AN14" s="16"/>
      <c r="AO14" s="13"/>
      <c r="AP14" s="16"/>
      <c r="AQ14" s="16"/>
      <c r="AR14" s="16"/>
      <c r="AT14" s="26"/>
      <c r="AU14" s="26"/>
      <c r="AV14" s="26"/>
      <c r="AW14" s="27">
        <f>15+10+5+3+2+1</f>
        <v>36</v>
      </c>
      <c r="AX14" s="26"/>
      <c r="AY14" s="26"/>
      <c r="AZ14" s="26"/>
    </row>
    <row r="15" spans="2:53" s="2" customFormat="1" ht="14.4" hidden="1" outlineLevel="1" x14ac:dyDescent="0.3">
      <c r="B15" s="16"/>
      <c r="C15" s="16"/>
      <c r="D15" s="16"/>
      <c r="E15" s="33"/>
      <c r="F15" s="16"/>
      <c r="G15" s="16"/>
      <c r="H15" s="16"/>
      <c r="I15" s="16"/>
      <c r="J15" s="26"/>
      <c r="K15" s="3"/>
      <c r="L15" s="26"/>
      <c r="M15" s="26"/>
      <c r="N15" s="26" t="s">
        <v>54</v>
      </c>
      <c r="O15" s="26"/>
      <c r="P15" s="26"/>
      <c r="Q15" s="26"/>
      <c r="R15" s="26"/>
      <c r="S15" s="26"/>
      <c r="T15" s="3"/>
      <c r="U15" s="26"/>
      <c r="V15" s="26"/>
      <c r="W15" s="26"/>
      <c r="X15" s="26"/>
      <c r="Y15" s="26"/>
      <c r="Z15" s="26"/>
      <c r="AA15" s="26"/>
      <c r="AB15" s="26"/>
      <c r="AC15" s="3"/>
      <c r="AD15" s="26"/>
      <c r="AE15" s="26"/>
      <c r="AF15" s="26"/>
      <c r="AG15" s="26"/>
      <c r="AH15" s="26"/>
      <c r="AI15" s="26"/>
      <c r="AJ15" s="26"/>
      <c r="AK15" s="16"/>
      <c r="AL15" s="16" t="s">
        <v>47</v>
      </c>
      <c r="AM15" s="16"/>
      <c r="AN15" s="16"/>
      <c r="AO15" s="16"/>
      <c r="AP15" s="16" t="s">
        <v>59</v>
      </c>
      <c r="AQ15" s="16"/>
      <c r="AR15" s="16"/>
      <c r="AS15" s="26"/>
      <c r="AT15" s="3"/>
      <c r="AU15" s="26"/>
      <c r="AV15" s="26"/>
      <c r="AW15" s="3" t="s">
        <v>62</v>
      </c>
      <c r="AX15" s="26"/>
      <c r="AY15" s="26"/>
      <c r="AZ15" s="26"/>
      <c r="BA15" s="26"/>
    </row>
    <row r="16" spans="2:53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T16" s="26"/>
      <c r="U16" s="26"/>
      <c r="V16" s="26"/>
      <c r="X16" s="26"/>
      <c r="Y16" s="26"/>
      <c r="Z16" s="26"/>
      <c r="AC16" s="26"/>
      <c r="AD16" s="26"/>
      <c r="AE16" s="26"/>
      <c r="AG16" s="26"/>
      <c r="AH16" s="26"/>
      <c r="AI16" s="26"/>
      <c r="AK16" s="13"/>
      <c r="AL16" s="16"/>
      <c r="AM16" s="16"/>
      <c r="AN16" s="16"/>
      <c r="AO16" s="13"/>
      <c r="AP16" s="16"/>
      <c r="AQ16" s="16"/>
      <c r="AR16" s="16"/>
      <c r="AT16" s="26"/>
      <c r="AU16" s="26"/>
      <c r="AV16" s="26"/>
      <c r="AX16" s="26"/>
      <c r="AY16" s="26"/>
      <c r="AZ16" s="26"/>
    </row>
    <row r="17" spans="1:53" ht="15" customHeight="1" collapsed="1" x14ac:dyDescent="0.3">
      <c r="B17" s="42" t="s">
        <v>3</v>
      </c>
      <c r="C17" s="44"/>
      <c r="D17" s="18"/>
      <c r="E17" s="54" t="s">
        <v>42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28"/>
      <c r="T17" s="39" t="s">
        <v>57</v>
      </c>
      <c r="U17" s="39"/>
      <c r="V17" s="39"/>
      <c r="W17" s="39"/>
      <c r="X17" s="39"/>
      <c r="Y17" s="39"/>
      <c r="Z17" s="39"/>
      <c r="AA17" s="39"/>
      <c r="AB17" s="28"/>
      <c r="AC17" s="39" t="s">
        <v>58</v>
      </c>
      <c r="AD17" s="39"/>
      <c r="AE17" s="39"/>
      <c r="AF17" s="39"/>
      <c r="AG17" s="39"/>
      <c r="AH17" s="39"/>
      <c r="AI17" s="39"/>
      <c r="AJ17" s="39"/>
      <c r="AK17" s="18"/>
      <c r="AL17" s="42" t="s">
        <v>5</v>
      </c>
      <c r="AM17" s="43"/>
      <c r="AN17" s="44"/>
      <c r="AO17" s="18"/>
      <c r="AP17" s="42" t="s">
        <v>60</v>
      </c>
      <c r="AQ17" s="43"/>
      <c r="AR17" s="44"/>
      <c r="AS17" s="28"/>
      <c r="AT17" s="39" t="s">
        <v>61</v>
      </c>
      <c r="AU17" s="39"/>
      <c r="AV17" s="39"/>
      <c r="AW17" s="39"/>
      <c r="AX17" s="39"/>
      <c r="AY17" s="39"/>
      <c r="AZ17" s="39"/>
      <c r="BA17" s="39"/>
    </row>
    <row r="18" spans="1:53" ht="14.4" x14ac:dyDescent="0.3">
      <c r="B18" s="45"/>
      <c r="C18" s="47"/>
      <c r="D18" s="19"/>
      <c r="E18" s="55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29"/>
      <c r="T18" s="39"/>
      <c r="U18" s="39"/>
      <c r="V18" s="39"/>
      <c r="W18" s="39"/>
      <c r="X18" s="39"/>
      <c r="Y18" s="39"/>
      <c r="Z18" s="39"/>
      <c r="AA18" s="39"/>
      <c r="AB18" s="29"/>
      <c r="AC18" s="39"/>
      <c r="AD18" s="39"/>
      <c r="AE18" s="39"/>
      <c r="AF18" s="39"/>
      <c r="AG18" s="39"/>
      <c r="AH18" s="39"/>
      <c r="AI18" s="39"/>
      <c r="AJ18" s="39"/>
      <c r="AK18" s="19"/>
      <c r="AL18" s="45"/>
      <c r="AM18" s="46"/>
      <c r="AN18" s="47"/>
      <c r="AO18" s="19"/>
      <c r="AP18" s="45"/>
      <c r="AQ18" s="46"/>
      <c r="AR18" s="47"/>
      <c r="AS18" s="29"/>
      <c r="AT18" s="39"/>
      <c r="AU18" s="39"/>
      <c r="AV18" s="39"/>
      <c r="AW18" s="39"/>
      <c r="AX18" s="39"/>
      <c r="AY18" s="39"/>
      <c r="AZ18" s="39"/>
      <c r="BA18" s="39"/>
    </row>
    <row r="19" spans="1:53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10"/>
      <c r="T19" s="5" t="s">
        <v>9</v>
      </c>
      <c r="U19" s="5" t="s">
        <v>10</v>
      </c>
      <c r="V19" s="5" t="s">
        <v>11</v>
      </c>
      <c r="W19" s="6" t="s">
        <v>14</v>
      </c>
      <c r="X19" s="5" t="s">
        <v>15</v>
      </c>
      <c r="Y19" s="5" t="s">
        <v>11</v>
      </c>
      <c r="Z19" s="5" t="s">
        <v>12</v>
      </c>
      <c r="AA19" s="5" t="s">
        <v>13</v>
      </c>
      <c r="AB19" s="10"/>
      <c r="AC19" s="5" t="s">
        <v>9</v>
      </c>
      <c r="AD19" s="5" t="s">
        <v>10</v>
      </c>
      <c r="AE19" s="5" t="s">
        <v>11</v>
      </c>
      <c r="AF19" s="6" t="s">
        <v>14</v>
      </c>
      <c r="AG19" s="5" t="s">
        <v>15</v>
      </c>
      <c r="AH19" s="5" t="s">
        <v>11</v>
      </c>
      <c r="AI19" s="5" t="s">
        <v>12</v>
      </c>
      <c r="AJ19" s="5" t="s">
        <v>13</v>
      </c>
      <c r="AK19" s="21"/>
      <c r="AL19" s="6" t="s">
        <v>14</v>
      </c>
      <c r="AM19" s="22" t="s">
        <v>12</v>
      </c>
      <c r="AN19" s="22" t="s">
        <v>13</v>
      </c>
      <c r="AO19" s="21"/>
      <c r="AP19" s="6" t="s">
        <v>14</v>
      </c>
      <c r="AQ19" s="22" t="s">
        <v>12</v>
      </c>
      <c r="AR19" s="22" t="s">
        <v>13</v>
      </c>
      <c r="AS19" s="10"/>
      <c r="AT19" s="5" t="s">
        <v>9</v>
      </c>
      <c r="AU19" s="5" t="s">
        <v>10</v>
      </c>
      <c r="AV19" s="5" t="s">
        <v>11</v>
      </c>
      <c r="AW19" s="6" t="s">
        <v>14</v>
      </c>
      <c r="AX19" s="5" t="s">
        <v>15</v>
      </c>
      <c r="AY19" s="5" t="s">
        <v>11</v>
      </c>
      <c r="AZ19" s="5" t="s">
        <v>12</v>
      </c>
      <c r="BA19" s="5" t="s">
        <v>13</v>
      </c>
    </row>
    <row r="20" spans="1:53" ht="14.4" x14ac:dyDescent="0.3">
      <c r="A20" s="8"/>
      <c r="B20" s="18">
        <f>RANK(C20,C$20:C$33,0)</f>
        <v>1</v>
      </c>
      <c r="C20" s="18">
        <f>SUMIF($G$13:$BA$13,1,$G20:$BA20)</f>
        <v>648</v>
      </c>
      <c r="D20" s="12"/>
      <c r="E20" s="12" t="s">
        <v>85</v>
      </c>
      <c r="F20" s="12"/>
      <c r="G20" s="18">
        <v>72</v>
      </c>
      <c r="H20" s="18">
        <f>RANK(G20,G$20:G$33,0)</f>
        <v>2</v>
      </c>
      <c r="I20" s="18">
        <f>VLOOKUP(H20,'Место-баллы'!$A$3:$B$52,2,0)</f>
        <v>95</v>
      </c>
      <c r="J20" s="9"/>
      <c r="K20" s="30">
        <v>3</v>
      </c>
      <c r="L20" s="30">
        <v>0</v>
      </c>
      <c r="M20" s="31">
        <f>TIME(0,K20,L20)</f>
        <v>2.0833333333333333E-3</v>
      </c>
      <c r="N20" s="30">
        <v>35</v>
      </c>
      <c r="O20" s="30">
        <f>N$14-N20</f>
        <v>0</v>
      </c>
      <c r="P20" s="31">
        <f>M20+TIME(0,0,O20)</f>
        <v>2.0833333333333333E-3</v>
      </c>
      <c r="Q20" s="30">
        <f>RANK(P20,P$20:P$33,1)</f>
        <v>1</v>
      </c>
      <c r="R20" s="30">
        <f>VLOOKUP(Q20,'Место-баллы'!$A$3:$B$52,2,0)</f>
        <v>100</v>
      </c>
      <c r="S20" s="9"/>
      <c r="T20" s="30">
        <v>6</v>
      </c>
      <c r="U20" s="30">
        <v>9</v>
      </c>
      <c r="V20" s="31">
        <f>TIME(0,T20,U20)</f>
        <v>4.2708333333333339E-3</v>
      </c>
      <c r="W20" s="30">
        <v>4</v>
      </c>
      <c r="X20" s="30">
        <f>W$14-W20</f>
        <v>0</v>
      </c>
      <c r="Y20" s="31">
        <f>V20+TIME(0,0,X20)</f>
        <v>4.2708333333333339E-3</v>
      </c>
      <c r="Z20" s="30">
        <f>RANK(Y20,Y$20:Y$33,1)</f>
        <v>3</v>
      </c>
      <c r="AA20" s="30">
        <f>VLOOKUP(Z20,'Место-баллы'!$A$3:$B$52,2,0)</f>
        <v>90</v>
      </c>
      <c r="AB20" s="9"/>
      <c r="AC20" s="30">
        <v>11</v>
      </c>
      <c r="AD20" s="30">
        <v>38</v>
      </c>
      <c r="AE20" s="31">
        <f>TIME(0,AC20,AD20)</f>
        <v>8.0787037037037043E-3</v>
      </c>
      <c r="AF20" s="30">
        <v>12</v>
      </c>
      <c r="AG20" s="30">
        <f>AF$14-AF20</f>
        <v>0</v>
      </c>
      <c r="AH20" s="31">
        <f>AE20+TIME(0,0,AG20)</f>
        <v>8.0787037037037043E-3</v>
      </c>
      <c r="AI20" s="30">
        <f>RANK(AH20,AH$20:AH$33,1)</f>
        <v>1</v>
      </c>
      <c r="AJ20" s="30">
        <f>VLOOKUP(AI20,'Место-баллы'!$A$3:$B$52,2,0)</f>
        <v>100</v>
      </c>
      <c r="AK20" s="12"/>
      <c r="AL20" s="18">
        <f>120+3+4</f>
        <v>127</v>
      </c>
      <c r="AM20" s="18">
        <f>RANK(AL20,AL$20:AL$33,0)</f>
        <v>3</v>
      </c>
      <c r="AN20" s="18">
        <f>VLOOKUP(AM20,'Место-баллы'!$A$3:$B$52,2,0)</f>
        <v>90</v>
      </c>
      <c r="AO20" s="12"/>
      <c r="AP20" s="18">
        <v>10</v>
      </c>
      <c r="AQ20" s="18">
        <f>RANK(AP20,AP$20:AP$33,0)</f>
        <v>7</v>
      </c>
      <c r="AR20" s="18">
        <f>VLOOKUP(AQ20,'Место-баллы'!$A$3:$B$52,2,0)</f>
        <v>73</v>
      </c>
      <c r="AS20" s="9"/>
      <c r="AT20" s="30">
        <v>4</v>
      </c>
      <c r="AU20" s="30">
        <v>21</v>
      </c>
      <c r="AV20" s="31">
        <f>TIME(0,AT20,AU20)</f>
        <v>3.0208333333333333E-3</v>
      </c>
      <c r="AW20" s="30">
        <v>36</v>
      </c>
      <c r="AX20" s="30">
        <f>AW$14-AW20</f>
        <v>0</v>
      </c>
      <c r="AY20" s="31">
        <f>AV20+TIME(0,0,AX20)</f>
        <v>3.0208333333333333E-3</v>
      </c>
      <c r="AZ20" s="30">
        <f>RANK(AY20,AY$20:AY$33,1)</f>
        <v>1</v>
      </c>
      <c r="BA20" s="30">
        <f>VLOOKUP(AZ20,'Место-баллы'!$A$3:$B$52,2,0)</f>
        <v>100</v>
      </c>
    </row>
    <row r="21" spans="1:53" ht="14.4" x14ac:dyDescent="0.3">
      <c r="A21" s="8"/>
      <c r="B21" s="18">
        <f>RANK(C21,C$20:C$33,0)</f>
        <v>2</v>
      </c>
      <c r="C21" s="18">
        <f>SUMIF($G$13:$BA$13,1,$G21:$BA21)</f>
        <v>635</v>
      </c>
      <c r="D21" s="12"/>
      <c r="E21" s="12" t="s">
        <v>87</v>
      </c>
      <c r="F21" s="12"/>
      <c r="G21" s="18">
        <v>72</v>
      </c>
      <c r="H21" s="18">
        <f>RANK(G21,G$20:G$33,0)</f>
        <v>2</v>
      </c>
      <c r="I21" s="18">
        <f>VLOOKUP(H21,'Место-баллы'!$A$3:$B$52,2,0)</f>
        <v>95</v>
      </c>
      <c r="J21" s="9"/>
      <c r="K21" s="30">
        <v>3</v>
      </c>
      <c r="L21" s="30">
        <v>0</v>
      </c>
      <c r="M21" s="31">
        <f>TIME(0,K21,L21)</f>
        <v>2.0833333333333333E-3</v>
      </c>
      <c r="N21" s="30">
        <v>35</v>
      </c>
      <c r="O21" s="30">
        <f>N$14-N21</f>
        <v>0</v>
      </c>
      <c r="P21" s="31">
        <f>M21+TIME(0,0,O21)</f>
        <v>2.0833333333333333E-3</v>
      </c>
      <c r="Q21" s="30">
        <f>RANK(P21,P$20:P$33,1)</f>
        <v>1</v>
      </c>
      <c r="R21" s="30">
        <f>VLOOKUP(Q21,'Место-баллы'!$A$3:$B$52,2,0)</f>
        <v>100</v>
      </c>
      <c r="S21" s="9"/>
      <c r="T21" s="30">
        <v>6</v>
      </c>
      <c r="U21" s="30">
        <v>28</v>
      </c>
      <c r="V21" s="31">
        <f>TIME(0,T21,U21)</f>
        <v>4.4907407407407405E-3</v>
      </c>
      <c r="W21" s="30">
        <v>4</v>
      </c>
      <c r="X21" s="30">
        <f>W$14-W21</f>
        <v>0</v>
      </c>
      <c r="Y21" s="31">
        <f>V21+TIME(0,0,X21)</f>
        <v>4.4907407407407405E-3</v>
      </c>
      <c r="Z21" s="30">
        <f>RANK(Y21,Y$20:Y$33,1)</f>
        <v>11</v>
      </c>
      <c r="AA21" s="30">
        <f>VLOOKUP(Z21,'Место-баллы'!$A$3:$B$52,2,0)</f>
        <v>65</v>
      </c>
      <c r="AB21" s="9"/>
      <c r="AC21" s="30">
        <v>20</v>
      </c>
      <c r="AD21" s="30">
        <v>5</v>
      </c>
      <c r="AE21" s="31">
        <f>TIME(0,AC21,AD21)</f>
        <v>1.3946759259259258E-2</v>
      </c>
      <c r="AF21" s="30">
        <v>11</v>
      </c>
      <c r="AG21" s="30">
        <f>AF$14-AF21</f>
        <v>1</v>
      </c>
      <c r="AH21" s="31">
        <f>AE21+TIME(0,0,AG21)</f>
        <v>1.3958333333333331E-2</v>
      </c>
      <c r="AI21" s="30">
        <f>RANK(AH21,AH$20:AH$33,1)</f>
        <v>4</v>
      </c>
      <c r="AJ21" s="30">
        <f>VLOOKUP(AI21,'Место-баллы'!$A$3:$B$52,2,0)</f>
        <v>85</v>
      </c>
      <c r="AK21" s="12"/>
      <c r="AL21" s="18">
        <f>120+3+6+6</f>
        <v>135</v>
      </c>
      <c r="AM21" s="18">
        <f>RANK(AL21,AL$20:AL$33,0)</f>
        <v>1</v>
      </c>
      <c r="AN21" s="18">
        <f>VLOOKUP(AM21,'Место-баллы'!$A$3:$B$52,2,0)</f>
        <v>100</v>
      </c>
      <c r="AO21" s="12"/>
      <c r="AP21" s="18">
        <v>16</v>
      </c>
      <c r="AQ21" s="18">
        <f>RANK(AP21,AP$20:AP$33,0)</f>
        <v>1</v>
      </c>
      <c r="AR21" s="18">
        <f>VLOOKUP(AQ21,'Место-баллы'!$A$3:$B$52,2,0)</f>
        <v>100</v>
      </c>
      <c r="AS21" s="9"/>
      <c r="AT21" s="30">
        <v>5</v>
      </c>
      <c r="AU21" s="30">
        <v>33</v>
      </c>
      <c r="AV21" s="31">
        <f>TIME(0,AT21,AU21)</f>
        <v>3.8541666666666668E-3</v>
      </c>
      <c r="AW21" s="30">
        <v>36</v>
      </c>
      <c r="AX21" s="30">
        <f>AW$14-AW21</f>
        <v>0</v>
      </c>
      <c r="AY21" s="31">
        <f>AV21+TIME(0,0,AX21)</f>
        <v>3.8541666666666668E-3</v>
      </c>
      <c r="AZ21" s="30">
        <f>RANK(AY21,AY$20:AY$33,1)</f>
        <v>3</v>
      </c>
      <c r="BA21" s="30">
        <f>VLOOKUP(AZ21,'Место-баллы'!$A$3:$B$52,2,0)</f>
        <v>90</v>
      </c>
    </row>
    <row r="22" spans="1:53" ht="14.4" x14ac:dyDescent="0.3">
      <c r="A22" s="8"/>
      <c r="B22" s="18">
        <f>RANK(C22,C$20:C$33,0)</f>
        <v>3</v>
      </c>
      <c r="C22" s="18">
        <f>SUMIF($G$13:$BA$13,1,$G22:$BA22)</f>
        <v>594</v>
      </c>
      <c r="D22" s="12"/>
      <c r="E22" s="12" t="s">
        <v>84</v>
      </c>
      <c r="F22" s="12"/>
      <c r="G22" s="18">
        <v>80</v>
      </c>
      <c r="H22" s="18">
        <f>RANK(G22,G$20:G$33,0)</f>
        <v>1</v>
      </c>
      <c r="I22" s="18">
        <f>VLOOKUP(H22,'Место-баллы'!$A$3:$B$52,2,0)</f>
        <v>100</v>
      </c>
      <c r="J22" s="9"/>
      <c r="K22" s="30">
        <v>3</v>
      </c>
      <c r="L22" s="30">
        <v>5</v>
      </c>
      <c r="M22" s="31">
        <f>TIME(0,K22,L22)</f>
        <v>2.1412037037037038E-3</v>
      </c>
      <c r="N22" s="30">
        <v>22</v>
      </c>
      <c r="O22" s="30">
        <f>N$14-N22</f>
        <v>13</v>
      </c>
      <c r="P22" s="31">
        <f>M22+TIME(0,0,O22)</f>
        <v>2.2916666666666667E-3</v>
      </c>
      <c r="Q22" s="30">
        <f>RANK(P22,P$20:P$33,1)</f>
        <v>9</v>
      </c>
      <c r="R22" s="30">
        <f>VLOOKUP(Q22,'Место-баллы'!$A$3:$B$52,2,0)</f>
        <v>69</v>
      </c>
      <c r="S22" s="9"/>
      <c r="T22" s="30">
        <v>6</v>
      </c>
      <c r="U22" s="30">
        <v>19</v>
      </c>
      <c r="V22" s="31">
        <f>TIME(0,T22,U22)</f>
        <v>4.386574074074074E-3</v>
      </c>
      <c r="W22" s="30">
        <v>4</v>
      </c>
      <c r="X22" s="30">
        <f>W$14-W22</f>
        <v>0</v>
      </c>
      <c r="Y22" s="31">
        <f>V22+TIME(0,0,X22)</f>
        <v>4.386574074074074E-3</v>
      </c>
      <c r="Z22" s="30">
        <f>RANK(Y22,Y$20:Y$33,1)</f>
        <v>7</v>
      </c>
      <c r="AA22" s="30">
        <f>VLOOKUP(Z22,'Место-баллы'!$A$3:$B$52,2,0)</f>
        <v>73</v>
      </c>
      <c r="AB22" s="9"/>
      <c r="AC22" s="30">
        <v>12</v>
      </c>
      <c r="AD22" s="30">
        <v>45</v>
      </c>
      <c r="AE22" s="31">
        <f>TIME(0,AC22,AD22)</f>
        <v>8.8541666666666664E-3</v>
      </c>
      <c r="AF22" s="30">
        <v>12</v>
      </c>
      <c r="AG22" s="30">
        <f>AF$14-AF22</f>
        <v>0</v>
      </c>
      <c r="AH22" s="31">
        <f>AE22+TIME(0,0,AG22)</f>
        <v>8.8541666666666664E-3</v>
      </c>
      <c r="AI22" s="30">
        <f>RANK(AH22,AH$20:AH$33,1)</f>
        <v>2</v>
      </c>
      <c r="AJ22" s="30">
        <f>VLOOKUP(AI22,'Место-баллы'!$A$3:$B$52,2,0)</f>
        <v>95</v>
      </c>
      <c r="AK22" s="12"/>
      <c r="AL22" s="18">
        <f>120+3+6+2</f>
        <v>131</v>
      </c>
      <c r="AM22" s="18">
        <f>RANK(AL22,AL$20:AL$33,0)</f>
        <v>2</v>
      </c>
      <c r="AN22" s="18">
        <f>VLOOKUP(AM22,'Место-баллы'!$A$3:$B$52,2,0)</f>
        <v>95</v>
      </c>
      <c r="AO22" s="12"/>
      <c r="AP22" s="18">
        <v>15</v>
      </c>
      <c r="AQ22" s="18">
        <f>RANK(AP22,AP$20:AP$33,0)</f>
        <v>2</v>
      </c>
      <c r="AR22" s="18">
        <f>VLOOKUP(AQ22,'Место-баллы'!$A$3:$B$52,2,0)</f>
        <v>95</v>
      </c>
      <c r="AS22" s="9"/>
      <c r="AT22" s="30">
        <v>10</v>
      </c>
      <c r="AU22" s="30">
        <v>5</v>
      </c>
      <c r="AV22" s="31">
        <f>TIME(0,AT22,AU22)</f>
        <v>7.0023148148148154E-3</v>
      </c>
      <c r="AW22" s="30">
        <v>29</v>
      </c>
      <c r="AX22" s="30">
        <f>AW$14-AW22</f>
        <v>7</v>
      </c>
      <c r="AY22" s="31">
        <f>AV22+TIME(0,0,AX22)</f>
        <v>7.0833333333333338E-3</v>
      </c>
      <c r="AZ22" s="30">
        <f>RANK(AY22,AY$20:AY$33,1)</f>
        <v>10</v>
      </c>
      <c r="BA22" s="30">
        <f>VLOOKUP(AZ22,'Место-баллы'!$A$3:$B$52,2,0)</f>
        <v>67</v>
      </c>
    </row>
    <row r="23" spans="1:53" ht="14.4" x14ac:dyDescent="0.3">
      <c r="A23" s="8"/>
      <c r="B23" s="18">
        <f>RANK(C23,C$20:C$33,0)</f>
        <v>4</v>
      </c>
      <c r="C23" s="18">
        <f>SUMIF($G$13:$BA$13,1,$G23:$BA23)</f>
        <v>584</v>
      </c>
      <c r="D23" s="12"/>
      <c r="E23" s="34" t="s">
        <v>82</v>
      </c>
      <c r="F23" s="12"/>
      <c r="G23" s="18">
        <v>67</v>
      </c>
      <c r="H23" s="18">
        <f>RANK(G23,G$20:G$33,0)</f>
        <v>9</v>
      </c>
      <c r="I23" s="18">
        <f>VLOOKUP(H23,'Место-баллы'!$A$3:$B$52,2,0)</f>
        <v>69</v>
      </c>
      <c r="J23" s="9"/>
      <c r="K23" s="30">
        <v>3</v>
      </c>
      <c r="L23" s="30">
        <v>5</v>
      </c>
      <c r="M23" s="31">
        <f>TIME(0,K23,L23)</f>
        <v>2.1412037037037038E-3</v>
      </c>
      <c r="N23" s="30">
        <v>29</v>
      </c>
      <c r="O23" s="30">
        <f>'18-20 М 85+ кг'!N$14-N23</f>
        <v>6</v>
      </c>
      <c r="P23" s="31">
        <f>M23+TIME(0,0,O23)</f>
        <v>2.2106481481481482E-3</v>
      </c>
      <c r="Q23" s="30">
        <f>RANK(P23,P$20:P$33,1)</f>
        <v>3</v>
      </c>
      <c r="R23" s="30">
        <f>VLOOKUP(Q23,'Место-баллы'!$A$3:$B$52,2,0)</f>
        <v>90</v>
      </c>
      <c r="S23" s="9"/>
      <c r="T23" s="30">
        <v>5</v>
      </c>
      <c r="U23" s="30">
        <v>51</v>
      </c>
      <c r="V23" s="31">
        <f>TIME(0,T23,U23)</f>
        <v>4.0624999999999993E-3</v>
      </c>
      <c r="W23" s="30">
        <v>4</v>
      </c>
      <c r="X23" s="30">
        <f>'18-20 М 85+ кг'!W$14-W23</f>
        <v>0</v>
      </c>
      <c r="Y23" s="31">
        <f>V23+TIME(0,0,X23)</f>
        <v>4.0624999999999993E-3</v>
      </c>
      <c r="Z23" s="30">
        <f>RANK(Y23,Y$20:Y$33,1)</f>
        <v>1</v>
      </c>
      <c r="AA23" s="30">
        <f>VLOOKUP(Z23,'Место-баллы'!$A$3:$B$52,2,0)</f>
        <v>100</v>
      </c>
      <c r="AB23" s="9"/>
      <c r="AC23" s="30">
        <v>13</v>
      </c>
      <c r="AD23" s="30">
        <v>30</v>
      </c>
      <c r="AE23" s="31">
        <f>TIME(0,AC23,AD23)</f>
        <v>9.3749999999999997E-3</v>
      </c>
      <c r="AF23" s="30">
        <v>12</v>
      </c>
      <c r="AG23" s="30">
        <f>'18-20 М 85+ кг'!AF$14-AF23</f>
        <v>0</v>
      </c>
      <c r="AH23" s="31">
        <f>AE23+TIME(0,0,AG23)</f>
        <v>9.3749999999999997E-3</v>
      </c>
      <c r="AI23" s="30">
        <f>RANK(AH23,AH$20:AH$33,1)</f>
        <v>3</v>
      </c>
      <c r="AJ23" s="30">
        <f>VLOOKUP(AI23,'Место-баллы'!$A$3:$B$52,2,0)</f>
        <v>90</v>
      </c>
      <c r="AK23" s="12"/>
      <c r="AL23" s="18">
        <v>122</v>
      </c>
      <c r="AM23" s="18">
        <f>RANK(AL23,AL$20:AL$33,0)</f>
        <v>4</v>
      </c>
      <c r="AN23" s="18">
        <f>VLOOKUP(AM23,'Место-баллы'!$A$3:$B$52,2,0)</f>
        <v>85</v>
      </c>
      <c r="AO23" s="12"/>
      <c r="AP23" s="18">
        <v>11</v>
      </c>
      <c r="AQ23" s="18">
        <f>RANK(AP23,AP$20:AP$33,0)</f>
        <v>6</v>
      </c>
      <c r="AR23" s="18">
        <f>VLOOKUP(AQ23,'Место-баллы'!$A$3:$B$52,2,0)</f>
        <v>75</v>
      </c>
      <c r="AS23" s="9"/>
      <c r="AT23" s="30">
        <v>6</v>
      </c>
      <c r="AU23" s="30">
        <v>9</v>
      </c>
      <c r="AV23" s="31">
        <f>TIME(0,AT23,AU23)</f>
        <v>4.2708333333333339E-3</v>
      </c>
      <c r="AW23" s="30">
        <v>36</v>
      </c>
      <c r="AX23" s="30">
        <f>'18-20 М 85+ кг'!AW$14-AW23</f>
        <v>0</v>
      </c>
      <c r="AY23" s="31">
        <f>AV23+TIME(0,0,AX23)</f>
        <v>4.2708333333333339E-3</v>
      </c>
      <c r="AZ23" s="30">
        <f>RANK(AY23,AY$20:AY$33,1)</f>
        <v>6</v>
      </c>
      <c r="BA23" s="30">
        <f>VLOOKUP(AZ23,'Место-баллы'!$A$3:$B$52,2,0)</f>
        <v>75</v>
      </c>
    </row>
    <row r="24" spans="1:53" ht="14.4" x14ac:dyDescent="0.3">
      <c r="A24" s="8"/>
      <c r="B24" s="18">
        <f>RANK(C24,C$20:C$33,0)</f>
        <v>5</v>
      </c>
      <c r="C24" s="18">
        <f>SUMIF($G$13:$BA$13,1,$G24:$BA24)</f>
        <v>546</v>
      </c>
      <c r="D24" s="12"/>
      <c r="E24" s="34" t="s">
        <v>91</v>
      </c>
      <c r="F24" s="12"/>
      <c r="G24" s="18">
        <v>72</v>
      </c>
      <c r="H24" s="18">
        <f>RANK(G24,G$20:G$33,0)</f>
        <v>2</v>
      </c>
      <c r="I24" s="18">
        <f>VLOOKUP(H24,'Место-баллы'!$A$3:$B$52,2,0)</f>
        <v>95</v>
      </c>
      <c r="J24" s="9"/>
      <c r="K24" s="30">
        <v>3</v>
      </c>
      <c r="L24" s="30">
        <v>5</v>
      </c>
      <c r="M24" s="31">
        <f>TIME(0,K24,L24)</f>
        <v>2.1412037037037038E-3</v>
      </c>
      <c r="N24" s="30">
        <v>23</v>
      </c>
      <c r="O24" s="30">
        <f>N$14-N24</f>
        <v>12</v>
      </c>
      <c r="P24" s="31">
        <f>M24+TIME(0,0,O24)</f>
        <v>2.2800925925925927E-3</v>
      </c>
      <c r="Q24" s="30">
        <f>RANK(P24,P$20:P$33,1)</f>
        <v>8</v>
      </c>
      <c r="R24" s="30">
        <f>VLOOKUP(Q24,'Место-баллы'!$A$3:$B$52,2,0)</f>
        <v>71</v>
      </c>
      <c r="S24" s="9"/>
      <c r="T24" s="30">
        <v>6</v>
      </c>
      <c r="U24" s="30">
        <v>14</v>
      </c>
      <c r="V24" s="31">
        <f>TIME(0,T24,U24)</f>
        <v>4.3287037037037035E-3</v>
      </c>
      <c r="W24" s="30">
        <v>4</v>
      </c>
      <c r="X24" s="30">
        <f>W$14-W24</f>
        <v>0</v>
      </c>
      <c r="Y24" s="31">
        <f>V24+TIME(0,0,X24)</f>
        <v>4.3287037037037035E-3</v>
      </c>
      <c r="Z24" s="30">
        <f>RANK(Y24,Y$20:Y$33,1)</f>
        <v>5</v>
      </c>
      <c r="AA24" s="30">
        <f>VLOOKUP(Z24,'Место-баллы'!$A$3:$B$52,2,0)</f>
        <v>80</v>
      </c>
      <c r="AB24" s="9"/>
      <c r="AC24" s="30">
        <v>20</v>
      </c>
      <c r="AD24" s="30">
        <v>5</v>
      </c>
      <c r="AE24" s="31">
        <f>TIME(0,AC24,AD24)</f>
        <v>1.3946759259259258E-2</v>
      </c>
      <c r="AF24" s="30">
        <v>8</v>
      </c>
      <c r="AG24" s="30">
        <f>AF$14-AF24</f>
        <v>4</v>
      </c>
      <c r="AH24" s="31">
        <f>AE24+TIME(0,0,AG24)</f>
        <v>1.3993055555555554E-2</v>
      </c>
      <c r="AI24" s="30">
        <f>RANK(AH24,AH$20:AH$33,1)</f>
        <v>10</v>
      </c>
      <c r="AJ24" s="30">
        <f>VLOOKUP(AI24,'Место-баллы'!$A$3:$B$52,2,0)</f>
        <v>67</v>
      </c>
      <c r="AK24" s="12"/>
      <c r="AL24" s="18">
        <v>118</v>
      </c>
      <c r="AM24" s="18">
        <f>RANK(AL24,AL$20:AL$33,0)</f>
        <v>5</v>
      </c>
      <c r="AN24" s="18">
        <f>VLOOKUP(AM24,'Место-баллы'!$A$3:$B$52,2,0)</f>
        <v>80</v>
      </c>
      <c r="AO24" s="12"/>
      <c r="AP24" s="18">
        <v>12</v>
      </c>
      <c r="AQ24" s="18">
        <f>RANK(AP24,AP$20:AP$33,0)</f>
        <v>5</v>
      </c>
      <c r="AR24" s="18">
        <f>VLOOKUP(AQ24,'Место-баллы'!$A$3:$B$52,2,0)</f>
        <v>80</v>
      </c>
      <c r="AS24" s="9"/>
      <c r="AT24" s="30">
        <v>10</v>
      </c>
      <c r="AU24" s="30">
        <v>5</v>
      </c>
      <c r="AV24" s="31">
        <f>TIME(0,AT24,AU24)</f>
        <v>7.0023148148148154E-3</v>
      </c>
      <c r="AW24" s="30">
        <v>35</v>
      </c>
      <c r="AX24" s="30">
        <f>AW$14-AW24</f>
        <v>1</v>
      </c>
      <c r="AY24" s="31">
        <f>AV24+TIME(0,0,AX24)</f>
        <v>7.0138888888888898E-3</v>
      </c>
      <c r="AZ24" s="30">
        <f>RANK(AY24,AY$20:AY$33,1)</f>
        <v>7</v>
      </c>
      <c r="BA24" s="30">
        <f>VLOOKUP(AZ24,'Место-баллы'!$A$3:$B$52,2,0)</f>
        <v>73</v>
      </c>
    </row>
    <row r="25" spans="1:53" ht="14.4" x14ac:dyDescent="0.3">
      <c r="A25" s="8"/>
      <c r="B25" s="18">
        <f>RANK(C25,C$20:C$33,0)</f>
        <v>6</v>
      </c>
      <c r="C25" s="18">
        <f>SUMIF($G$13:$BA$13,1,$G25:$BA25)</f>
        <v>542</v>
      </c>
      <c r="D25" s="12"/>
      <c r="E25" s="34" t="s">
        <v>88</v>
      </c>
      <c r="F25" s="12"/>
      <c r="G25" s="18">
        <v>71</v>
      </c>
      <c r="H25" s="18">
        <f>RANK(G25,G$20:G$33,0)</f>
        <v>6</v>
      </c>
      <c r="I25" s="18">
        <f>VLOOKUP(H25,'Место-баллы'!$A$3:$B$52,2,0)</f>
        <v>75</v>
      </c>
      <c r="J25" s="9"/>
      <c r="K25" s="30">
        <v>3</v>
      </c>
      <c r="L25" s="30">
        <v>5</v>
      </c>
      <c r="M25" s="31">
        <f>TIME(0,K25,L25)</f>
        <v>2.1412037037037038E-3</v>
      </c>
      <c r="N25" s="30">
        <v>26</v>
      </c>
      <c r="O25" s="30">
        <f>N$14-N25</f>
        <v>9</v>
      </c>
      <c r="P25" s="31">
        <f>M25+TIME(0,0,O25)</f>
        <v>2.2453703703703702E-3</v>
      </c>
      <c r="Q25" s="30">
        <f>RANK(P25,P$20:P$33,1)</f>
        <v>6</v>
      </c>
      <c r="R25" s="30">
        <f>VLOOKUP(Q25,'Место-баллы'!$A$3:$B$52,2,0)</f>
        <v>75</v>
      </c>
      <c r="S25" s="9"/>
      <c r="T25" s="30">
        <v>6</v>
      </c>
      <c r="U25" s="30">
        <v>21</v>
      </c>
      <c r="V25" s="31">
        <f>TIME(0,T25,U25)</f>
        <v>4.409722222222222E-3</v>
      </c>
      <c r="W25" s="30">
        <v>4</v>
      </c>
      <c r="X25" s="30">
        <f>W$14-W25</f>
        <v>0</v>
      </c>
      <c r="Y25" s="31">
        <f>V25+TIME(0,0,X25)</f>
        <v>4.409722222222222E-3</v>
      </c>
      <c r="Z25" s="30">
        <f>RANK(Y25,Y$20:Y$33,1)</f>
        <v>8</v>
      </c>
      <c r="AA25" s="30">
        <f>VLOOKUP(Z25,'Место-баллы'!$A$3:$B$52,2,0)</f>
        <v>71</v>
      </c>
      <c r="AB25" s="9"/>
      <c r="AC25" s="30">
        <v>20</v>
      </c>
      <c r="AD25" s="30">
        <v>5</v>
      </c>
      <c r="AE25" s="31">
        <f>TIME(0,AC25,AD25)</f>
        <v>1.3946759259259258E-2</v>
      </c>
      <c r="AF25" s="30">
        <v>11</v>
      </c>
      <c r="AG25" s="30">
        <f>AF$14-AF25</f>
        <v>1</v>
      </c>
      <c r="AH25" s="31">
        <f>AE25+TIME(0,0,AG25)</f>
        <v>1.3958333333333331E-2</v>
      </c>
      <c r="AI25" s="30">
        <f>RANK(AH25,AH$20:AH$33,1)</f>
        <v>4</v>
      </c>
      <c r="AJ25" s="30">
        <f>VLOOKUP(AI25,'Место-баллы'!$A$3:$B$52,2,0)</f>
        <v>85</v>
      </c>
      <c r="AK25" s="12"/>
      <c r="AL25" s="18">
        <v>118</v>
      </c>
      <c r="AM25" s="18">
        <f>RANK(AL25,AL$20:AL$33,0)</f>
        <v>5</v>
      </c>
      <c r="AN25" s="18">
        <f>VLOOKUP(AM25,'Место-баллы'!$A$3:$B$52,2,0)</f>
        <v>80</v>
      </c>
      <c r="AO25" s="12"/>
      <c r="AP25" s="18">
        <v>8</v>
      </c>
      <c r="AQ25" s="18">
        <f>RANK(AP25,AP$20:AP$33,0)</f>
        <v>8</v>
      </c>
      <c r="AR25" s="18">
        <f>VLOOKUP(AQ25,'Место-баллы'!$A$3:$B$52,2,0)</f>
        <v>71</v>
      </c>
      <c r="AS25" s="9"/>
      <c r="AT25" s="30">
        <v>5</v>
      </c>
      <c r="AU25" s="30">
        <v>43</v>
      </c>
      <c r="AV25" s="31">
        <f>TIME(0,AT25,AU25)</f>
        <v>3.9699074074074072E-3</v>
      </c>
      <c r="AW25" s="30">
        <v>36</v>
      </c>
      <c r="AX25" s="30">
        <f>AW$14-AW25</f>
        <v>0</v>
      </c>
      <c r="AY25" s="31">
        <f>AV25+TIME(0,0,AX25)</f>
        <v>3.9699074074074072E-3</v>
      </c>
      <c r="AZ25" s="30">
        <f>RANK(AY25,AY$20:AY$33,1)</f>
        <v>4</v>
      </c>
      <c r="BA25" s="30">
        <f>VLOOKUP(AZ25,'Место-баллы'!$A$3:$B$52,2,0)</f>
        <v>85</v>
      </c>
    </row>
    <row r="26" spans="1:53" ht="14.4" x14ac:dyDescent="0.3">
      <c r="A26" s="8"/>
      <c r="B26" s="18">
        <f>RANK(C26,C$20:C$33,0)</f>
        <v>7</v>
      </c>
      <c r="C26" s="18">
        <f>SUMIF($G$13:$BA$13,1,$G26:$BA26)</f>
        <v>536</v>
      </c>
      <c r="D26" s="12"/>
      <c r="E26" s="12" t="s">
        <v>93</v>
      </c>
      <c r="F26" s="12"/>
      <c r="G26" s="18">
        <v>72</v>
      </c>
      <c r="H26" s="18">
        <f>RANK(G26,G$20:G$33,0)</f>
        <v>2</v>
      </c>
      <c r="I26" s="18">
        <f>VLOOKUP(H26,'Место-баллы'!$A$3:$B$52,2,0)</f>
        <v>95</v>
      </c>
      <c r="J26" s="9"/>
      <c r="K26" s="30">
        <v>3</v>
      </c>
      <c r="L26" s="30">
        <v>5</v>
      </c>
      <c r="M26" s="31">
        <f>TIME(0,K26,L26)</f>
        <v>2.1412037037037038E-3</v>
      </c>
      <c r="N26" s="30">
        <v>27</v>
      </c>
      <c r="O26" s="30">
        <f>N$14-N26</f>
        <v>8</v>
      </c>
      <c r="P26" s="31">
        <f>M26+TIME(0,0,O26)</f>
        <v>2.2337962962962962E-3</v>
      </c>
      <c r="Q26" s="30">
        <f>RANK(P26,P$20:P$33,1)</f>
        <v>5</v>
      </c>
      <c r="R26" s="30">
        <f>VLOOKUP(Q26,'Место-баллы'!$A$3:$B$52,2,0)</f>
        <v>80</v>
      </c>
      <c r="S26" s="9"/>
      <c r="T26" s="30">
        <v>6</v>
      </c>
      <c r="U26" s="30">
        <v>37</v>
      </c>
      <c r="V26" s="31">
        <f>TIME(0,T26,U26)</f>
        <v>4.5949074074074078E-3</v>
      </c>
      <c r="W26" s="30">
        <v>4</v>
      </c>
      <c r="X26" s="30">
        <f>W$14-W26</f>
        <v>0</v>
      </c>
      <c r="Y26" s="31">
        <f>V26+TIME(0,0,X26)</f>
        <v>4.5949074074074078E-3</v>
      </c>
      <c r="Z26" s="30">
        <f>RANK(Y26,Y$20:Y$33,1)</f>
        <v>13</v>
      </c>
      <c r="AA26" s="30">
        <f>VLOOKUP(Z26,'Место-баллы'!$A$3:$B$52,2,0)</f>
        <v>61</v>
      </c>
      <c r="AB26" s="9"/>
      <c r="AC26" s="30">
        <v>20</v>
      </c>
      <c r="AD26" s="30">
        <v>5</v>
      </c>
      <c r="AE26" s="31">
        <f>TIME(0,AC26,AD26)</f>
        <v>1.3946759259259258E-2</v>
      </c>
      <c r="AF26" s="30">
        <v>11</v>
      </c>
      <c r="AG26" s="30">
        <f>AF$14-AF26</f>
        <v>1</v>
      </c>
      <c r="AH26" s="31">
        <f>AE26+TIME(0,0,AG26)</f>
        <v>1.3958333333333331E-2</v>
      </c>
      <c r="AI26" s="30">
        <f>RANK(AH26,AH$20:AH$33,1)</f>
        <v>4</v>
      </c>
      <c r="AJ26" s="30">
        <f>VLOOKUP(AI26,'Место-баллы'!$A$3:$B$52,2,0)</f>
        <v>85</v>
      </c>
      <c r="AK26" s="12"/>
      <c r="AL26" s="18">
        <f>109+4</f>
        <v>113</v>
      </c>
      <c r="AM26" s="18">
        <f>RANK(AL26,AL$20:AL$33,0)</f>
        <v>7</v>
      </c>
      <c r="AN26" s="18">
        <f>VLOOKUP(AM26,'Место-баллы'!$A$3:$B$52,2,0)</f>
        <v>73</v>
      </c>
      <c r="AO26" s="12"/>
      <c r="AP26" s="18">
        <v>8</v>
      </c>
      <c r="AQ26" s="18">
        <f>RANK(AP26,AP$20:AP$33,0)</f>
        <v>8</v>
      </c>
      <c r="AR26" s="18">
        <f>VLOOKUP(AQ26,'Место-баллы'!$A$3:$B$52,2,0)</f>
        <v>71</v>
      </c>
      <c r="AS26" s="9"/>
      <c r="AT26" s="30">
        <v>10</v>
      </c>
      <c r="AU26" s="30">
        <v>5</v>
      </c>
      <c r="AV26" s="31">
        <f>TIME(0,AT26,AU26)</f>
        <v>7.0023148148148154E-3</v>
      </c>
      <c r="AW26" s="57">
        <v>34</v>
      </c>
      <c r="AX26" s="30">
        <f>AW$14-AW26</f>
        <v>2</v>
      </c>
      <c r="AY26" s="31">
        <f>AV26+TIME(0,0,AX26)</f>
        <v>7.0254629629629634E-3</v>
      </c>
      <c r="AZ26" s="30">
        <f>RANK(AY26,AY$20:AY$33,1)</f>
        <v>8</v>
      </c>
      <c r="BA26" s="30">
        <f>VLOOKUP(AZ26,'Место-баллы'!$A$3:$B$52,2,0)</f>
        <v>71</v>
      </c>
    </row>
    <row r="27" spans="1:53" ht="14.4" x14ac:dyDescent="0.3">
      <c r="A27" s="8"/>
      <c r="B27" s="18">
        <f>RANK(C27,C$20:C$33,0)</f>
        <v>8</v>
      </c>
      <c r="C27" s="18">
        <f>SUMIF($G$13:$BA$13,1,$G27:$BA27)</f>
        <v>527</v>
      </c>
      <c r="D27" s="12"/>
      <c r="E27" s="34" t="s">
        <v>89</v>
      </c>
      <c r="F27" s="12"/>
      <c r="G27" s="18">
        <v>70</v>
      </c>
      <c r="H27" s="18">
        <f>RANK(G27,G$20:G$33,0)</f>
        <v>8</v>
      </c>
      <c r="I27" s="18">
        <f>VLOOKUP(H27,'Место-баллы'!$A$3:$B$52,2,0)</f>
        <v>71</v>
      </c>
      <c r="J27" s="9"/>
      <c r="K27" s="30">
        <v>3</v>
      </c>
      <c r="L27" s="30">
        <v>5</v>
      </c>
      <c r="M27" s="31">
        <f>TIME(0,K27,L27)</f>
        <v>2.1412037037037038E-3</v>
      </c>
      <c r="N27" s="30">
        <v>5</v>
      </c>
      <c r="O27" s="30">
        <f>N$14-N27</f>
        <v>30</v>
      </c>
      <c r="P27" s="31">
        <f>M27+TIME(0,0,O27)</f>
        <v>2.488425925925926E-3</v>
      </c>
      <c r="Q27" s="30">
        <f>RANK(P27,P$20:P$33,1)</f>
        <v>13</v>
      </c>
      <c r="R27" s="30">
        <f>VLOOKUP(Q27,'Место-баллы'!$A$3:$B$52,2,0)</f>
        <v>61</v>
      </c>
      <c r="S27" s="9"/>
      <c r="T27" s="30">
        <v>6</v>
      </c>
      <c r="U27" s="30">
        <v>2</v>
      </c>
      <c r="V27" s="31">
        <f>TIME(0,T27,U27)</f>
        <v>4.1898148148148146E-3</v>
      </c>
      <c r="W27" s="30">
        <v>4</v>
      </c>
      <c r="X27" s="30">
        <f>W$14-W27</f>
        <v>0</v>
      </c>
      <c r="Y27" s="31">
        <f>V27+TIME(0,0,X27)</f>
        <v>4.1898148148148146E-3</v>
      </c>
      <c r="Z27" s="30">
        <f>RANK(Y27,Y$20:Y$33,1)</f>
        <v>2</v>
      </c>
      <c r="AA27" s="30">
        <f>VLOOKUP(Z27,'Место-баллы'!$A$3:$B$52,2,0)</f>
        <v>95</v>
      </c>
      <c r="AB27" s="9"/>
      <c r="AC27" s="30">
        <v>20</v>
      </c>
      <c r="AD27" s="30">
        <v>5</v>
      </c>
      <c r="AE27" s="31">
        <f>TIME(0,AC27,AD27)</f>
        <v>1.3946759259259258E-2</v>
      </c>
      <c r="AF27" s="30">
        <v>8</v>
      </c>
      <c r="AG27" s="30">
        <f>AF$14-AF27</f>
        <v>4</v>
      </c>
      <c r="AH27" s="31">
        <f>AE27+TIME(0,0,AG27)</f>
        <v>1.3993055555555554E-2</v>
      </c>
      <c r="AI27" s="30">
        <f>RANK(AH27,AH$20:AH$33,1)</f>
        <v>10</v>
      </c>
      <c r="AJ27" s="30">
        <f>VLOOKUP(AI27,'Место-баллы'!$A$3:$B$52,2,0)</f>
        <v>67</v>
      </c>
      <c r="AK27" s="12"/>
      <c r="AL27" s="18">
        <v>98</v>
      </c>
      <c r="AM27" s="18">
        <f>RANK(AL27,AL$20:AL$33,0)</f>
        <v>12</v>
      </c>
      <c r="AN27" s="18">
        <f>VLOOKUP(AM27,'Место-баллы'!$A$3:$B$52,2,0)</f>
        <v>63</v>
      </c>
      <c r="AO27" s="12"/>
      <c r="AP27" s="18">
        <v>14</v>
      </c>
      <c r="AQ27" s="18">
        <f>RANK(AP27,AP$20:AP$33,0)</f>
        <v>3</v>
      </c>
      <c r="AR27" s="18">
        <f>VLOOKUP(AQ27,'Место-баллы'!$A$3:$B$52,2,0)</f>
        <v>90</v>
      </c>
      <c r="AS27" s="9"/>
      <c r="AT27" s="30">
        <v>5</v>
      </c>
      <c r="AU27" s="30">
        <v>46</v>
      </c>
      <c r="AV27" s="31">
        <f>TIME(0,AT27,AU27)</f>
        <v>4.0046296296296297E-3</v>
      </c>
      <c r="AW27" s="30">
        <v>36</v>
      </c>
      <c r="AX27" s="30">
        <f>AW$14-AW27</f>
        <v>0</v>
      </c>
      <c r="AY27" s="31">
        <f>AV27+TIME(0,0,AX27)</f>
        <v>4.0046296296296297E-3</v>
      </c>
      <c r="AZ27" s="30">
        <f>RANK(AY27,AY$20:AY$33,1)</f>
        <v>5</v>
      </c>
      <c r="BA27" s="30">
        <f>VLOOKUP(AZ27,'Место-баллы'!$A$3:$B$52,2,0)</f>
        <v>80</v>
      </c>
    </row>
    <row r="28" spans="1:53" ht="14.4" x14ac:dyDescent="0.3">
      <c r="A28" s="8"/>
      <c r="B28" s="18">
        <f>RANK(C28,C$20:C$33,0)</f>
        <v>9</v>
      </c>
      <c r="C28" s="18">
        <f>SUMIF($G$13:$BA$13,1,$G28:$BA28)</f>
        <v>524</v>
      </c>
      <c r="D28" s="12"/>
      <c r="E28" s="34" t="s">
        <v>147</v>
      </c>
      <c r="F28" s="12"/>
      <c r="G28" s="18">
        <v>57</v>
      </c>
      <c r="H28" s="18">
        <f>RANK(G28,G$20:G$33,0)</f>
        <v>13</v>
      </c>
      <c r="I28" s="18">
        <f>VLOOKUP(H28,'Место-баллы'!$A$3:$B$52,2,0)</f>
        <v>61</v>
      </c>
      <c r="J28" s="9"/>
      <c r="K28" s="30">
        <v>3</v>
      </c>
      <c r="L28" s="30">
        <v>5</v>
      </c>
      <c r="M28" s="31">
        <f>TIME(0,K28,L28)</f>
        <v>2.1412037037037038E-3</v>
      </c>
      <c r="N28" s="30">
        <v>29</v>
      </c>
      <c r="O28" s="30">
        <f>'[1]21+ М до 85 кг'!N$14-N28</f>
        <v>6</v>
      </c>
      <c r="P28" s="31">
        <f>M28+TIME(0,0,O28)</f>
        <v>2.2106481481481482E-3</v>
      </c>
      <c r="Q28" s="30">
        <f>RANK(P28,P$20:P$33,1)</f>
        <v>3</v>
      </c>
      <c r="R28" s="30">
        <f>VLOOKUP(Q28,'Место-баллы'!$A$3:$B$52,2,0)</f>
        <v>90</v>
      </c>
      <c r="S28" s="9"/>
      <c r="T28" s="30">
        <v>6</v>
      </c>
      <c r="U28" s="30">
        <v>48</v>
      </c>
      <c r="V28" s="31">
        <f>TIME(0,T28,U28)</f>
        <v>4.7222222222222223E-3</v>
      </c>
      <c r="W28" s="30">
        <v>4</v>
      </c>
      <c r="X28" s="30">
        <f>'[1]21+ М до 85 кг'!W$14-W28</f>
        <v>0</v>
      </c>
      <c r="Y28" s="31">
        <f>V28+TIME(0,0,X28)</f>
        <v>4.7222222222222223E-3</v>
      </c>
      <c r="Z28" s="30">
        <f>RANK(Y28,Y$20:Y$33,1)</f>
        <v>14</v>
      </c>
      <c r="AA28" s="30">
        <f>VLOOKUP(Z28,'Место-баллы'!$A$3:$B$52,2,0)</f>
        <v>59</v>
      </c>
      <c r="AB28" s="9"/>
      <c r="AC28" s="30">
        <v>20</v>
      </c>
      <c r="AD28" s="30">
        <v>5</v>
      </c>
      <c r="AE28" s="31">
        <f>TIME(0,AC28,AD28)</f>
        <v>1.3946759259259258E-2</v>
      </c>
      <c r="AF28" s="35">
        <v>11</v>
      </c>
      <c r="AG28" s="30">
        <f>'[1]21+ М до 85 кг'!AF$14-AF28</f>
        <v>1</v>
      </c>
      <c r="AH28" s="31">
        <f>AE28+TIME(0,0,AG28)</f>
        <v>1.3958333333333331E-2</v>
      </c>
      <c r="AI28" s="30">
        <f>RANK(AH28,AH$20:AH$33,1)</f>
        <v>4</v>
      </c>
      <c r="AJ28" s="30">
        <f>VLOOKUP(AI28,'Место-баллы'!$A$3:$B$52,2,0)</f>
        <v>85</v>
      </c>
      <c r="AK28" s="12"/>
      <c r="AL28" s="18">
        <f>109+3</f>
        <v>112</v>
      </c>
      <c r="AM28" s="18">
        <f>RANK(AL28,AL$20:AL$33,0)</f>
        <v>9</v>
      </c>
      <c r="AN28" s="18">
        <f>VLOOKUP(AM28,'Место-баллы'!$A$3:$B$52,2,0)</f>
        <v>69</v>
      </c>
      <c r="AO28" s="12"/>
      <c r="AP28" s="18">
        <v>6</v>
      </c>
      <c r="AQ28" s="18">
        <f>RANK(AP28,AP$20:AP$33,0)</f>
        <v>11</v>
      </c>
      <c r="AR28" s="18">
        <f>VLOOKUP(AQ28,'Место-баллы'!$A$3:$B$52,2,0)</f>
        <v>65</v>
      </c>
      <c r="AS28" s="9"/>
      <c r="AT28" s="30">
        <v>4</v>
      </c>
      <c r="AU28" s="30">
        <v>26</v>
      </c>
      <c r="AV28" s="31">
        <f>TIME(0,AT28,AU28)</f>
        <v>3.0787037037037037E-3</v>
      </c>
      <c r="AW28" s="30">
        <v>36</v>
      </c>
      <c r="AX28" s="30">
        <f>'[1]21+ М до 85 кг'!AW$14-AW28</f>
        <v>0</v>
      </c>
      <c r="AY28" s="31">
        <f>AV28+TIME(0,0,AX28)</f>
        <v>3.0787037037037037E-3</v>
      </c>
      <c r="AZ28" s="30">
        <f>RANK(AY28,AY$20:AY$33,1)</f>
        <v>2</v>
      </c>
      <c r="BA28" s="30">
        <f>VLOOKUP(AZ28,'Место-баллы'!$A$3:$B$52,2,0)</f>
        <v>95</v>
      </c>
    </row>
    <row r="29" spans="1:53" ht="14.4" x14ac:dyDescent="0.3">
      <c r="A29" s="8"/>
      <c r="B29" s="18">
        <f>RANK(C29,C$20:C$33,0)</f>
        <v>10</v>
      </c>
      <c r="C29" s="18">
        <f>SUMIF($G$13:$BA$13,1,$G29:$BA29)</f>
        <v>515</v>
      </c>
      <c r="D29" s="12"/>
      <c r="E29" s="34" t="s">
        <v>92</v>
      </c>
      <c r="F29" s="12"/>
      <c r="G29" s="18">
        <v>71</v>
      </c>
      <c r="H29" s="18">
        <f>RANK(G29,G$20:G$33,0)</f>
        <v>6</v>
      </c>
      <c r="I29" s="18">
        <f>VLOOKUP(H29,'Место-баллы'!$A$3:$B$52,2,0)</f>
        <v>75</v>
      </c>
      <c r="J29" s="9"/>
      <c r="K29" s="30">
        <v>3</v>
      </c>
      <c r="L29" s="30">
        <v>5</v>
      </c>
      <c r="M29" s="31">
        <f>TIME(0,K29,L29)</f>
        <v>2.1412037037037038E-3</v>
      </c>
      <c r="N29" s="30">
        <v>24</v>
      </c>
      <c r="O29" s="30">
        <f>N$14-N29</f>
        <v>11</v>
      </c>
      <c r="P29" s="31">
        <f>M29+TIME(0,0,O29)</f>
        <v>2.2685185185185187E-3</v>
      </c>
      <c r="Q29" s="30">
        <f>RANK(P29,P$20:P$33,1)</f>
        <v>7</v>
      </c>
      <c r="R29" s="30">
        <f>VLOOKUP(Q29,'Место-баллы'!$A$3:$B$52,2,0)</f>
        <v>73</v>
      </c>
      <c r="S29" s="9"/>
      <c r="T29" s="30">
        <v>6</v>
      </c>
      <c r="U29" s="30">
        <v>22</v>
      </c>
      <c r="V29" s="31">
        <f>TIME(0,T29,U29)</f>
        <v>4.4212962962962956E-3</v>
      </c>
      <c r="W29" s="30">
        <v>4</v>
      </c>
      <c r="X29" s="30">
        <f>W$14-W29</f>
        <v>0</v>
      </c>
      <c r="Y29" s="31">
        <f>V29+TIME(0,0,X29)</f>
        <v>4.4212962962962956E-3</v>
      </c>
      <c r="Z29" s="30">
        <f>RANK(Y29,Y$20:Y$33,1)</f>
        <v>9</v>
      </c>
      <c r="AA29" s="30">
        <f>VLOOKUP(Z29,'Место-баллы'!$A$3:$B$52,2,0)</f>
        <v>69</v>
      </c>
      <c r="AB29" s="9"/>
      <c r="AC29" s="30">
        <v>20</v>
      </c>
      <c r="AD29" s="30">
        <v>5</v>
      </c>
      <c r="AE29" s="31">
        <f>TIME(0,AC29,AD29)</f>
        <v>1.3946759259259258E-2</v>
      </c>
      <c r="AF29" s="30">
        <v>10</v>
      </c>
      <c r="AG29" s="30">
        <f>AF$14-AF29</f>
        <v>2</v>
      </c>
      <c r="AH29" s="31">
        <f>AE29+TIME(0,0,AG29)</f>
        <v>1.3969907407407407E-2</v>
      </c>
      <c r="AI29" s="30">
        <f>RANK(AH29,AH$20:AH$33,1)</f>
        <v>8</v>
      </c>
      <c r="AJ29" s="30">
        <f>VLOOKUP(AI29,'Место-баллы'!$A$3:$B$52,2,0)</f>
        <v>71</v>
      </c>
      <c r="AK29" s="12"/>
      <c r="AL29" s="18">
        <f>109+4</f>
        <v>113</v>
      </c>
      <c r="AM29" s="18">
        <f>RANK(AL29,AL$20:AL$33,0)</f>
        <v>7</v>
      </c>
      <c r="AN29" s="18">
        <f>VLOOKUP(AM29,'Место-баллы'!$A$3:$B$52,2,0)</f>
        <v>73</v>
      </c>
      <c r="AO29" s="12"/>
      <c r="AP29" s="18">
        <v>13</v>
      </c>
      <c r="AQ29" s="18">
        <f>RANK(AP29,AP$20:AP$33,0)</f>
        <v>4</v>
      </c>
      <c r="AR29" s="18">
        <f>VLOOKUP(AQ29,'Место-баллы'!$A$3:$B$52,2,0)</f>
        <v>85</v>
      </c>
      <c r="AS29" s="9"/>
      <c r="AT29" s="30">
        <v>10</v>
      </c>
      <c r="AU29" s="30">
        <v>5</v>
      </c>
      <c r="AV29" s="31">
        <f>TIME(0,AT29,AU29)</f>
        <v>7.0023148148148154E-3</v>
      </c>
      <c r="AW29" s="30">
        <v>32</v>
      </c>
      <c r="AX29" s="30">
        <f>AW$14-AW29</f>
        <v>4</v>
      </c>
      <c r="AY29" s="31">
        <f>AV29+TIME(0,0,AX29)</f>
        <v>7.0486111111111114E-3</v>
      </c>
      <c r="AZ29" s="30">
        <f>RANK(AY29,AY$20:AY$33,1)</f>
        <v>9</v>
      </c>
      <c r="BA29" s="30">
        <f>VLOOKUP(AZ29,'Место-баллы'!$A$3:$B$52,2,0)</f>
        <v>69</v>
      </c>
    </row>
    <row r="30" spans="1:53" s="25" customFormat="1" ht="14.4" x14ac:dyDescent="0.3">
      <c r="B30" s="18">
        <f>RANK(C30,C$20:C$33,0)</f>
        <v>11</v>
      </c>
      <c r="C30" s="18">
        <f>SUMIF($G$13:$BA$13,1,$G30:$BA30)</f>
        <v>477</v>
      </c>
      <c r="D30" s="12"/>
      <c r="E30" s="34" t="s">
        <v>83</v>
      </c>
      <c r="F30" s="12"/>
      <c r="G30" s="18">
        <v>61</v>
      </c>
      <c r="H30" s="18">
        <f>RANK(G30,G$20:G$33,0)</f>
        <v>12</v>
      </c>
      <c r="I30" s="18">
        <f>VLOOKUP(H30,'Место-баллы'!$A$3:$B$52,2,0)</f>
        <v>63</v>
      </c>
      <c r="J30" s="9"/>
      <c r="K30" s="30">
        <v>3</v>
      </c>
      <c r="L30" s="30">
        <v>5</v>
      </c>
      <c r="M30" s="31">
        <f>TIME(0,K30,L30)</f>
        <v>2.1412037037037038E-3</v>
      </c>
      <c r="N30" s="30">
        <v>21</v>
      </c>
      <c r="O30" s="30">
        <f>'18-20 М 85+ кг'!N$14-N30</f>
        <v>14</v>
      </c>
      <c r="P30" s="31">
        <f>M30+TIME(0,0,O30)</f>
        <v>2.3032407407407407E-3</v>
      </c>
      <c r="Q30" s="30">
        <f>RANK(P30,P$20:P$33,1)</f>
        <v>11</v>
      </c>
      <c r="R30" s="30">
        <f>VLOOKUP(Q30,'Место-баллы'!$A$3:$B$52,2,0)</f>
        <v>65</v>
      </c>
      <c r="S30" s="9"/>
      <c r="T30" s="30">
        <v>6</v>
      </c>
      <c r="U30" s="30">
        <v>12</v>
      </c>
      <c r="V30" s="31">
        <f>TIME(0,T30,U30)</f>
        <v>4.3055555555555555E-3</v>
      </c>
      <c r="W30" s="30">
        <v>4</v>
      </c>
      <c r="X30" s="30">
        <f>'18-20 М 85+ кг'!W$14-W30</f>
        <v>0</v>
      </c>
      <c r="Y30" s="31">
        <f>V30+TIME(0,0,X30)</f>
        <v>4.3055555555555555E-3</v>
      </c>
      <c r="Z30" s="30">
        <f>RANK(Y30,Y$20:Y$33,1)</f>
        <v>4</v>
      </c>
      <c r="AA30" s="30">
        <f>VLOOKUP(Z30,'Место-баллы'!$A$3:$B$52,2,0)</f>
        <v>85</v>
      </c>
      <c r="AB30" s="9"/>
      <c r="AC30" s="30">
        <v>20</v>
      </c>
      <c r="AD30" s="30">
        <v>5</v>
      </c>
      <c r="AE30" s="31">
        <f>TIME(0,AC30,AD30)</f>
        <v>1.3946759259259258E-2</v>
      </c>
      <c r="AF30" s="30">
        <v>9</v>
      </c>
      <c r="AG30" s="30">
        <f>'18-20 М 85+ кг'!AF$14-AF30</f>
        <v>3</v>
      </c>
      <c r="AH30" s="31">
        <f>AE30+TIME(0,0,AG30)</f>
        <v>1.398148148148148E-2</v>
      </c>
      <c r="AI30" s="30">
        <f>RANK(AH30,AH$20:AH$33,1)</f>
        <v>9</v>
      </c>
      <c r="AJ30" s="30">
        <f>VLOOKUP(AI30,'Место-баллы'!$A$3:$B$52,2,0)</f>
        <v>69</v>
      </c>
      <c r="AK30" s="12"/>
      <c r="AL30" s="18">
        <f>102</f>
        <v>102</v>
      </c>
      <c r="AM30" s="18">
        <f>RANK(AL30,AL$20:AL$33,0)</f>
        <v>10</v>
      </c>
      <c r="AN30" s="18">
        <f>VLOOKUP(AM30,'Место-баллы'!$A$3:$B$52,2,0)</f>
        <v>67</v>
      </c>
      <c r="AO30" s="12"/>
      <c r="AP30" s="18">
        <v>6</v>
      </c>
      <c r="AQ30" s="18">
        <f>RANK(AP30,AP$20:AP$33,0)</f>
        <v>11</v>
      </c>
      <c r="AR30" s="18">
        <f>VLOOKUP(AQ30,'Место-баллы'!$A$3:$B$52,2,0)</f>
        <v>65</v>
      </c>
      <c r="AS30" s="9"/>
      <c r="AT30" s="30">
        <v>10</v>
      </c>
      <c r="AU30" s="30">
        <v>5</v>
      </c>
      <c r="AV30" s="31">
        <f>TIME(0,AT30,AU30)</f>
        <v>7.0023148148148154E-3</v>
      </c>
      <c r="AW30" s="30">
        <v>19</v>
      </c>
      <c r="AX30" s="30">
        <f>'18-20 М 85+ кг'!AW$14-AW30</f>
        <v>17</v>
      </c>
      <c r="AY30" s="31">
        <f>AV30+TIME(0,0,AX30)</f>
        <v>7.1990740740740747E-3</v>
      </c>
      <c r="AZ30" s="30">
        <f>RANK(AY30,AY$20:AY$33,1)</f>
        <v>12</v>
      </c>
      <c r="BA30" s="30">
        <f>VLOOKUP(AZ30,'Место-баллы'!$A$3:$B$52,2,0)</f>
        <v>63</v>
      </c>
    </row>
    <row r="31" spans="1:53" ht="14.4" x14ac:dyDescent="0.3">
      <c r="A31" s="8"/>
      <c r="B31" s="18">
        <f>RANK(C31,C$20:C$33,0)</f>
        <v>12</v>
      </c>
      <c r="C31" s="18">
        <f>SUMIF($G$13:$BA$13,1,$G31:$BA31)</f>
        <v>465</v>
      </c>
      <c r="D31" s="12"/>
      <c r="E31" s="34" t="s">
        <v>90</v>
      </c>
      <c r="F31" s="12"/>
      <c r="G31" s="18">
        <v>65</v>
      </c>
      <c r="H31" s="18">
        <f>RANK(G31,G$20:G$33,0)</f>
        <v>10</v>
      </c>
      <c r="I31" s="18">
        <f>VLOOKUP(H31,'Место-баллы'!$A$3:$B$52,2,0)</f>
        <v>67</v>
      </c>
      <c r="J31" s="9"/>
      <c r="K31" s="30">
        <v>3</v>
      </c>
      <c r="L31" s="30">
        <v>5</v>
      </c>
      <c r="M31" s="31">
        <f>TIME(0,K31,L31)</f>
        <v>2.1412037037037038E-3</v>
      </c>
      <c r="N31" s="30">
        <v>22</v>
      </c>
      <c r="O31" s="30">
        <f>N$14-N31</f>
        <v>13</v>
      </c>
      <c r="P31" s="31">
        <f>M31+TIME(0,0,O31)</f>
        <v>2.2916666666666667E-3</v>
      </c>
      <c r="Q31" s="30">
        <f>RANK(P31,P$20:P$33,1)</f>
        <v>9</v>
      </c>
      <c r="R31" s="30">
        <f>VLOOKUP(Q31,'Место-баллы'!$A$3:$B$52,2,0)</f>
        <v>69</v>
      </c>
      <c r="S31" s="9"/>
      <c r="T31" s="30">
        <v>6</v>
      </c>
      <c r="U31" s="30">
        <v>25</v>
      </c>
      <c r="V31" s="31">
        <f>TIME(0,T31,U31)</f>
        <v>4.4560185185185189E-3</v>
      </c>
      <c r="W31" s="30">
        <v>4</v>
      </c>
      <c r="X31" s="30">
        <f>W$14-W31</f>
        <v>0</v>
      </c>
      <c r="Y31" s="31">
        <f>V31+TIME(0,0,X31)</f>
        <v>4.4560185185185189E-3</v>
      </c>
      <c r="Z31" s="30">
        <f>RANK(Y31,Y$20:Y$33,1)</f>
        <v>10</v>
      </c>
      <c r="AA31" s="30">
        <f>VLOOKUP(Z31,'Место-баллы'!$A$3:$B$52,2,0)</f>
        <v>67</v>
      </c>
      <c r="AB31" s="9"/>
      <c r="AC31" s="30">
        <v>20</v>
      </c>
      <c r="AD31" s="30">
        <v>5</v>
      </c>
      <c r="AE31" s="31">
        <f>TIME(0,AC31,AD31)</f>
        <v>1.3946759259259258E-2</v>
      </c>
      <c r="AF31" s="30">
        <v>4</v>
      </c>
      <c r="AG31" s="30">
        <f>AF$14-AF31</f>
        <v>8</v>
      </c>
      <c r="AH31" s="31">
        <f>AE31+TIME(0,0,AG31)</f>
        <v>1.403935185185185E-2</v>
      </c>
      <c r="AI31" s="30">
        <f>RANK(AH31,AH$20:AH$33,1)</f>
        <v>14</v>
      </c>
      <c r="AJ31" s="30">
        <f>VLOOKUP(AI31,'Место-баллы'!$A$3:$B$52,2,0)</f>
        <v>59</v>
      </c>
      <c r="AK31" s="12"/>
      <c r="AL31" s="18">
        <v>99</v>
      </c>
      <c r="AM31" s="18">
        <f>RANK(AL31,AL$20:AL$33,0)</f>
        <v>11</v>
      </c>
      <c r="AN31" s="18">
        <f>VLOOKUP(AM31,'Место-баллы'!$A$3:$B$52,2,0)</f>
        <v>65</v>
      </c>
      <c r="AO31" s="12"/>
      <c r="AP31" s="18">
        <v>8</v>
      </c>
      <c r="AQ31" s="18">
        <f>RANK(AP31,AP$20:AP$33,0)</f>
        <v>8</v>
      </c>
      <c r="AR31" s="18">
        <f>VLOOKUP(AQ31,'Место-баллы'!$A$3:$B$52,2,0)</f>
        <v>71</v>
      </c>
      <c r="AS31" s="9"/>
      <c r="AT31" s="30">
        <v>10</v>
      </c>
      <c r="AU31" s="30">
        <v>5</v>
      </c>
      <c r="AV31" s="31">
        <f>TIME(0,AT31,AU31)</f>
        <v>7.0023148148148154E-3</v>
      </c>
      <c r="AW31" s="30">
        <v>29</v>
      </c>
      <c r="AX31" s="30">
        <f>AW$14-AW31</f>
        <v>7</v>
      </c>
      <c r="AY31" s="31">
        <f>AV31+TIME(0,0,AX31)</f>
        <v>7.0833333333333338E-3</v>
      </c>
      <c r="AZ31" s="30">
        <f>RANK(AY31,AY$20:AY$33,1)</f>
        <v>10</v>
      </c>
      <c r="BA31" s="30">
        <f>VLOOKUP(AZ31,'Место-баллы'!$A$3:$B$52,2,0)</f>
        <v>67</v>
      </c>
    </row>
    <row r="32" spans="1:53" ht="14.4" x14ac:dyDescent="0.3">
      <c r="A32" s="8"/>
      <c r="B32" s="18">
        <f>RANK(C32,C$20:C$33,0)</f>
        <v>13</v>
      </c>
      <c r="C32" s="18">
        <f>SUMIF($G$13:$BA$13,1,$G32:$BA32)</f>
        <v>449</v>
      </c>
      <c r="D32" s="12"/>
      <c r="E32" s="34" t="s">
        <v>86</v>
      </c>
      <c r="F32" s="12"/>
      <c r="G32" s="18">
        <v>65</v>
      </c>
      <c r="H32" s="18">
        <f>RANK(G32,G$20:G$33,0)</f>
        <v>10</v>
      </c>
      <c r="I32" s="18">
        <f>VLOOKUP(H32,'Место-баллы'!$A$3:$B$52,2,0)</f>
        <v>67</v>
      </c>
      <c r="J32" s="9"/>
      <c r="K32" s="30">
        <v>3</v>
      </c>
      <c r="L32" s="30">
        <v>5</v>
      </c>
      <c r="M32" s="31">
        <f>TIME(0,K32,L32)</f>
        <v>2.1412037037037038E-3</v>
      </c>
      <c r="N32" s="30">
        <v>2</v>
      </c>
      <c r="O32" s="30">
        <f>N$14-N32</f>
        <v>33</v>
      </c>
      <c r="P32" s="31">
        <f>M32+TIME(0,0,O32)</f>
        <v>2.5231481481481481E-3</v>
      </c>
      <c r="Q32" s="30">
        <f>RANK(P32,P$20:P$33,1)</f>
        <v>14</v>
      </c>
      <c r="R32" s="30">
        <f>VLOOKUP(Q32,'Место-баллы'!$A$3:$B$52,2,0)</f>
        <v>59</v>
      </c>
      <c r="S32" s="9"/>
      <c r="T32" s="30">
        <v>6</v>
      </c>
      <c r="U32" s="30">
        <v>16</v>
      </c>
      <c r="V32" s="31">
        <f>TIME(0,T32,U32)</f>
        <v>4.3518518518518515E-3</v>
      </c>
      <c r="W32" s="30">
        <v>4</v>
      </c>
      <c r="X32" s="30">
        <f>W$14-W32</f>
        <v>0</v>
      </c>
      <c r="Y32" s="31">
        <f>V32+TIME(0,0,X32)</f>
        <v>4.3518518518518515E-3</v>
      </c>
      <c r="Z32" s="30">
        <f>RANK(Y32,Y$20:Y$33,1)</f>
        <v>6</v>
      </c>
      <c r="AA32" s="30">
        <f>VLOOKUP(Z32,'Место-баллы'!$A$3:$B$52,2,0)</f>
        <v>75</v>
      </c>
      <c r="AB32" s="9"/>
      <c r="AC32" s="30">
        <v>20</v>
      </c>
      <c r="AD32" s="30">
        <v>5</v>
      </c>
      <c r="AE32" s="31">
        <f>TIME(0,AC32,AD32)</f>
        <v>1.3946759259259258E-2</v>
      </c>
      <c r="AF32" s="30">
        <v>8</v>
      </c>
      <c r="AG32" s="30">
        <f>AF$14-AF32</f>
        <v>4</v>
      </c>
      <c r="AH32" s="31">
        <f>AE32+TIME(0,0,AG32)</f>
        <v>1.3993055555555554E-2</v>
      </c>
      <c r="AI32" s="30">
        <f>RANK(AH32,AH$20:AH$33,1)</f>
        <v>10</v>
      </c>
      <c r="AJ32" s="30">
        <f>VLOOKUP(AI32,'Место-баллы'!$A$3:$B$52,2,0)</f>
        <v>67</v>
      </c>
      <c r="AK32" s="12"/>
      <c r="AL32" s="18">
        <v>62</v>
      </c>
      <c r="AM32" s="18">
        <f>RANK(AL32,AL$20:AL$33,0)</f>
        <v>14</v>
      </c>
      <c r="AN32" s="18">
        <f>VLOOKUP(AM32,'Место-баллы'!$A$3:$B$52,2,0)</f>
        <v>59</v>
      </c>
      <c r="AO32" s="12"/>
      <c r="AP32" s="18">
        <v>0</v>
      </c>
      <c r="AQ32" s="18">
        <f>RANK(AP32,AP$20:AP$33,0)</f>
        <v>13</v>
      </c>
      <c r="AR32" s="18">
        <f>VLOOKUP(AQ32,'Место-баллы'!$A$3:$B$52,2,0)</f>
        <v>61</v>
      </c>
      <c r="AS32" s="9"/>
      <c r="AT32" s="30">
        <v>10</v>
      </c>
      <c r="AU32" s="30">
        <v>5</v>
      </c>
      <c r="AV32" s="31">
        <f>TIME(0,AT32,AU32)</f>
        <v>7.0023148148148154E-3</v>
      </c>
      <c r="AW32" s="30">
        <v>0</v>
      </c>
      <c r="AX32" s="30">
        <f>AW$14-AW32</f>
        <v>36</v>
      </c>
      <c r="AY32" s="31">
        <f>AV32+TIME(0,0,AX32)</f>
        <v>7.4189814814814821E-3</v>
      </c>
      <c r="AZ32" s="30">
        <f>RANK(AY32,AY$20:AY$33,1)</f>
        <v>13</v>
      </c>
      <c r="BA32" s="30">
        <f>VLOOKUP(AZ32,'Место-баллы'!$A$3:$B$52,2,0)</f>
        <v>61</v>
      </c>
    </row>
    <row r="33" spans="1:53" ht="14.4" x14ac:dyDescent="0.3">
      <c r="A33" s="8"/>
      <c r="B33" s="18">
        <f>RANK(C33,C$20:C$33,0)</f>
        <v>14</v>
      </c>
      <c r="C33" s="18">
        <f>SUMIF($G$13:$BA$13,1,$G33:$BA33)</f>
        <v>429</v>
      </c>
      <c r="D33" s="12"/>
      <c r="E33" s="34" t="s">
        <v>94</v>
      </c>
      <c r="F33" s="12"/>
      <c r="G33" s="18">
        <v>56</v>
      </c>
      <c r="H33" s="18">
        <f>RANK(G33,G$20:G$33,0)</f>
        <v>14</v>
      </c>
      <c r="I33" s="18">
        <f>VLOOKUP(H33,'Место-баллы'!$A$3:$B$52,2,0)</f>
        <v>59</v>
      </c>
      <c r="J33" s="9"/>
      <c r="K33" s="30">
        <v>3</v>
      </c>
      <c r="L33" s="30">
        <v>5</v>
      </c>
      <c r="M33" s="31">
        <f>TIME(0,K33,L33)</f>
        <v>2.1412037037037038E-3</v>
      </c>
      <c r="N33" s="30">
        <v>16</v>
      </c>
      <c r="O33" s="30">
        <f>N$14-N33</f>
        <v>19</v>
      </c>
      <c r="P33" s="31">
        <f>M33+TIME(0,0,O33)</f>
        <v>2.3611111111111111E-3</v>
      </c>
      <c r="Q33" s="30">
        <f>RANK(P33,P$20:P$33,1)</f>
        <v>12</v>
      </c>
      <c r="R33" s="30">
        <f>VLOOKUP(Q33,'Место-баллы'!$A$3:$B$52,2,0)</f>
        <v>63</v>
      </c>
      <c r="S33" s="9"/>
      <c r="T33" s="30">
        <v>6</v>
      </c>
      <c r="U33" s="30">
        <v>36</v>
      </c>
      <c r="V33" s="31">
        <f>TIME(0,T33,U33)</f>
        <v>4.5833333333333334E-3</v>
      </c>
      <c r="W33" s="30">
        <v>4</v>
      </c>
      <c r="X33" s="30">
        <f>W$14-W33</f>
        <v>0</v>
      </c>
      <c r="Y33" s="31">
        <f>V33+TIME(0,0,X33)</f>
        <v>4.5833333333333334E-3</v>
      </c>
      <c r="Z33" s="30">
        <f>RANK(Y33,Y$20:Y$33,1)</f>
        <v>12</v>
      </c>
      <c r="AA33" s="30">
        <f>VLOOKUP(Z33,'Место-баллы'!$A$3:$B$52,2,0)</f>
        <v>63</v>
      </c>
      <c r="AB33" s="9"/>
      <c r="AC33" s="30">
        <v>20</v>
      </c>
      <c r="AD33" s="30">
        <v>5</v>
      </c>
      <c r="AE33" s="31">
        <f>TIME(0,AC33,AD33)</f>
        <v>1.3946759259259258E-2</v>
      </c>
      <c r="AF33" s="30">
        <v>6</v>
      </c>
      <c r="AG33" s="30">
        <f>AF$14-AF33</f>
        <v>6</v>
      </c>
      <c r="AH33" s="31">
        <f>AE33+TIME(0,0,AG33)</f>
        <v>1.4016203703703703E-2</v>
      </c>
      <c r="AI33" s="30">
        <f>RANK(AH33,AH$20:AH$33,1)</f>
        <v>13</v>
      </c>
      <c r="AJ33" s="30">
        <f>VLOOKUP(AI33,'Место-баллы'!$A$3:$B$52,2,0)</f>
        <v>61</v>
      </c>
      <c r="AK33" s="12"/>
      <c r="AL33" s="18">
        <f>83+4</f>
        <v>87</v>
      </c>
      <c r="AM33" s="18">
        <f>RANK(AL33,AL$20:AL$33,0)</f>
        <v>13</v>
      </c>
      <c r="AN33" s="18">
        <f>VLOOKUP(AM33,'Место-баллы'!$A$3:$B$52,2,0)</f>
        <v>61</v>
      </c>
      <c r="AO33" s="12"/>
      <c r="AP33" s="18">
        <v>0</v>
      </c>
      <c r="AQ33" s="18">
        <f>RANK(AP33,AP$20:AP$33,0)</f>
        <v>13</v>
      </c>
      <c r="AR33" s="18">
        <f>VLOOKUP(AQ33,'Место-баллы'!$A$3:$B$52,2,0)</f>
        <v>61</v>
      </c>
      <c r="AS33" s="9"/>
      <c r="AT33" s="30">
        <v>10</v>
      </c>
      <c r="AU33" s="30">
        <v>5</v>
      </c>
      <c r="AV33" s="31">
        <f>TIME(0,AT33,AU33)</f>
        <v>7.0023148148148154E-3</v>
      </c>
      <c r="AW33" s="30">
        <v>0</v>
      </c>
      <c r="AX33" s="30">
        <f>AW$14-AW33</f>
        <v>36</v>
      </c>
      <c r="AY33" s="31">
        <f>AV33+TIME(0,0,AX33)</f>
        <v>7.4189814814814821E-3</v>
      </c>
      <c r="AZ33" s="30">
        <f>RANK(AY33,AY$20:AY$33,1)</f>
        <v>13</v>
      </c>
      <c r="BA33" s="30">
        <f>VLOOKUP(AZ33,'Место-баллы'!$A$3:$B$52,2,0)</f>
        <v>61</v>
      </c>
    </row>
    <row r="34" spans="1:53" ht="15.75" customHeight="1" x14ac:dyDescent="0.3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30"/>
      <c r="BA34" s="13"/>
    </row>
    <row r="35" spans="1:53" ht="15.75" customHeight="1" x14ac:dyDescent="0.3">
      <c r="A35" s="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1:53" ht="15.75" customHeight="1" outlineLevel="1" x14ac:dyDescent="0.35">
      <c r="A36" s="8"/>
      <c r="B36" s="23" t="s">
        <v>20</v>
      </c>
      <c r="C36" s="23"/>
      <c r="D36" s="23"/>
      <c r="E36" s="23"/>
      <c r="F36" s="23"/>
      <c r="G36" s="23"/>
      <c r="H36" s="23"/>
      <c r="I36" s="2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23"/>
      <c r="AL36" s="23"/>
      <c r="AM36" s="23"/>
      <c r="AN36" s="23"/>
      <c r="AO36" s="23"/>
      <c r="AP36" s="23"/>
      <c r="AQ36" s="23"/>
      <c r="AR36" s="2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1:53" ht="15.75" customHeight="1" outlineLevel="1" x14ac:dyDescent="0.3">
      <c r="B37" s="24"/>
      <c r="C37" s="24"/>
      <c r="D37" s="24"/>
      <c r="E37" s="2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1:53" ht="15.75" customHeight="1" outlineLevel="1" x14ac:dyDescent="0.35">
      <c r="B38" s="23" t="s">
        <v>21</v>
      </c>
      <c r="C38" s="23"/>
      <c r="D38" s="23"/>
      <c r="E38" s="23"/>
      <c r="F38" s="23"/>
      <c r="G38" s="23"/>
      <c r="H38" s="23"/>
      <c r="I38" s="2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23"/>
      <c r="AL38" s="23"/>
      <c r="AM38" s="23"/>
      <c r="AN38" s="23"/>
      <c r="AO38" s="23"/>
      <c r="AP38" s="23"/>
      <c r="AQ38" s="23"/>
      <c r="AR38" s="2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1:53" ht="15.75" customHeight="1" x14ac:dyDescent="0.3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1:53" ht="15.75" customHeight="1" x14ac:dyDescent="0.3"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1:53" ht="15.75" customHeight="1" x14ac:dyDescent="0.3"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1:53" ht="15.75" customHeight="1" x14ac:dyDescent="0.3"/>
    <row r="43" spans="1:53" ht="15.75" customHeight="1" x14ac:dyDescent="0.3"/>
    <row r="44" spans="1:53" ht="15.75" customHeight="1" x14ac:dyDescent="0.3"/>
    <row r="45" spans="1:53" ht="15.75" customHeight="1" x14ac:dyDescent="0.3"/>
    <row r="46" spans="1:53" ht="15.75" customHeight="1" x14ac:dyDescent="0.3"/>
    <row r="47" spans="1:53" ht="15.75" customHeight="1" x14ac:dyDescent="0.3"/>
    <row r="48" spans="1:53" ht="15.75" customHeight="1" x14ac:dyDescent="0.3"/>
    <row r="49" spans="10:53" ht="15.75" customHeight="1" x14ac:dyDescent="0.3"/>
    <row r="50" spans="10:53" ht="15.75" customHeight="1" x14ac:dyDescent="0.3"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S50" s="32"/>
      <c r="AT50" s="32"/>
      <c r="AU50" s="32"/>
      <c r="AV50" s="32"/>
      <c r="AW50" s="32"/>
      <c r="AX50" s="32"/>
      <c r="AY50" s="32"/>
      <c r="AZ50" s="32"/>
      <c r="BA50" s="32"/>
    </row>
    <row r="51" spans="10:53" ht="15.75" customHeight="1" x14ac:dyDescent="0.3"/>
    <row r="52" spans="10:53" ht="15.75" customHeight="1" x14ac:dyDescent="0.3"/>
    <row r="53" spans="10:53" ht="15.75" customHeight="1" x14ac:dyDescent="0.3"/>
    <row r="54" spans="10:53" ht="15.75" customHeight="1" x14ac:dyDescent="0.3"/>
    <row r="55" spans="10:53" ht="15.75" customHeight="1" x14ac:dyDescent="0.3"/>
    <row r="56" spans="10:53" ht="15.75" customHeight="1" x14ac:dyDescent="0.3"/>
    <row r="57" spans="10:53" ht="15.75" customHeight="1" x14ac:dyDescent="0.3"/>
    <row r="58" spans="10:53" ht="15.75" customHeight="1" x14ac:dyDescent="0.3"/>
    <row r="59" spans="10:53" ht="15.75" customHeight="1" x14ac:dyDescent="0.3"/>
    <row r="60" spans="10:53" ht="15.75" customHeight="1" x14ac:dyDescent="0.3"/>
    <row r="61" spans="10:53" ht="15.75" customHeight="1" x14ac:dyDescent="0.3"/>
    <row r="62" spans="10:53" ht="15.75" customHeight="1" x14ac:dyDescent="0.3"/>
    <row r="63" spans="10:53" ht="15.75" customHeight="1" x14ac:dyDescent="0.3"/>
    <row r="64" spans="10:53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autoFilter ref="B19:BA19" xr:uid="{96F209F2-5B28-4B2C-AE75-30E647974DA7}">
    <sortState xmlns:xlrd2="http://schemas.microsoft.com/office/spreadsheetml/2017/richdata2" ref="B20:BA33">
      <sortCondition ref="B19"/>
    </sortState>
  </autoFilter>
  <mergeCells count="18">
    <mergeCell ref="B8:BA8"/>
    <mergeCell ref="B9:BA9"/>
    <mergeCell ref="B11:BA11"/>
    <mergeCell ref="AT17:BA18"/>
    <mergeCell ref="AL17:AN18"/>
    <mergeCell ref="AP17:AR18"/>
    <mergeCell ref="B17:C18"/>
    <mergeCell ref="E17:E18"/>
    <mergeCell ref="G17:I18"/>
    <mergeCell ref="K17:R18"/>
    <mergeCell ref="T17:AA18"/>
    <mergeCell ref="AC17:AJ18"/>
    <mergeCell ref="B7:BA7"/>
    <mergeCell ref="B1:BA1"/>
    <mergeCell ref="B2:BA2"/>
    <mergeCell ref="B3:BA3"/>
    <mergeCell ref="B4:BA4"/>
    <mergeCell ref="B6:BA6"/>
  </mergeCells>
  <printOptions horizontalCentered="1" verticalCentered="1"/>
  <pageMargins left="0" right="0" top="0" bottom="0" header="0" footer="0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0376-EC75-4DDA-A268-2F7D3BCE19A9}">
  <sheetPr>
    <pageSetUpPr fitToPage="1"/>
  </sheetPr>
  <dimension ref="A1:BA85"/>
  <sheetViews>
    <sheetView tabSelected="1" topLeftCell="A11" zoomScale="85" zoomScaleNormal="85" workbookViewId="0">
      <selection activeCell="B11" sqref="B11:BA21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style="25" customWidth="1"/>
    <col min="20" max="20" width="5.109375" style="25" hidden="1" customWidth="1" outlineLevel="1"/>
    <col min="21" max="21" width="4.33203125" style="25" hidden="1" customWidth="1" outlineLevel="1"/>
    <col min="22" max="22" width="7.109375" style="25" bestFit="1" customWidth="1" collapsed="1"/>
    <col min="23" max="23" width="6.88671875" style="25" customWidth="1"/>
    <col min="24" max="24" width="7.88671875" style="25" hidden="1" customWidth="1" outlineLevel="1"/>
    <col min="25" max="25" width="7.109375" style="25" hidden="1" customWidth="1" outlineLevel="1"/>
    <col min="26" max="26" width="7.109375" style="25" bestFit="1" customWidth="1" collapsed="1"/>
    <col min="27" max="27" width="6.88671875" style="25" bestFit="1" customWidth="1"/>
    <col min="28" max="28" width="1.44140625" style="25" customWidth="1"/>
    <col min="29" max="29" width="5.109375" style="25" hidden="1" customWidth="1" outlineLevel="1"/>
    <col min="30" max="30" width="4.33203125" style="25" hidden="1" customWidth="1" outlineLevel="1"/>
    <col min="31" max="31" width="7.109375" style="25" bestFit="1" customWidth="1" collapsed="1"/>
    <col min="32" max="32" width="6.88671875" style="25" customWidth="1"/>
    <col min="33" max="33" width="7.88671875" style="25" hidden="1" customWidth="1" outlineLevel="1"/>
    <col min="34" max="34" width="7.109375" style="25" hidden="1" customWidth="1" outlineLevel="1"/>
    <col min="35" max="35" width="7.109375" style="25" bestFit="1" customWidth="1" collapsed="1"/>
    <col min="36" max="36" width="6.88671875" style="25" bestFit="1" customWidth="1"/>
    <col min="37" max="37" width="1.44140625" customWidth="1"/>
    <col min="38" max="38" width="6.88671875" customWidth="1"/>
    <col min="39" max="39" width="7.109375" customWidth="1"/>
    <col min="40" max="40" width="6.88671875" customWidth="1"/>
    <col min="41" max="41" width="1.44140625" customWidth="1"/>
    <col min="42" max="42" width="6.88671875" customWidth="1"/>
    <col min="43" max="43" width="7.109375" customWidth="1"/>
    <col min="44" max="44" width="6.88671875" customWidth="1"/>
    <col min="45" max="45" width="1.44140625" style="25" customWidth="1"/>
    <col min="46" max="46" width="5.109375" style="25" hidden="1" customWidth="1" outlineLevel="1"/>
    <col min="47" max="47" width="4.33203125" style="25" hidden="1" customWidth="1" outlineLevel="1"/>
    <col min="48" max="48" width="7.109375" style="25" bestFit="1" customWidth="1" collapsed="1"/>
    <col min="49" max="49" width="6.88671875" style="25" customWidth="1"/>
    <col min="50" max="50" width="7.88671875" style="25" hidden="1" customWidth="1" outlineLevel="1"/>
    <col min="51" max="51" width="7.109375" style="25" hidden="1" customWidth="1" outlineLevel="1"/>
    <col min="52" max="52" width="7.109375" style="25" bestFit="1" customWidth="1" collapsed="1"/>
    <col min="53" max="53" width="6.88671875" style="25" bestFit="1" customWidth="1"/>
  </cols>
  <sheetData>
    <row r="1" spans="2:53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</row>
    <row r="5" spans="2:53" ht="15" customHeight="1" outlineLevel="1" x14ac:dyDescent="0.3">
      <c r="B5" s="13"/>
      <c r="C5" s="13"/>
      <c r="D5" s="13"/>
      <c r="E5" s="13"/>
      <c r="F5" s="13"/>
      <c r="G5" s="13"/>
      <c r="H5" s="13"/>
      <c r="I5" s="13"/>
      <c r="AK5" s="13"/>
      <c r="AL5" s="13"/>
      <c r="AM5" s="13"/>
      <c r="AN5" s="13"/>
      <c r="AO5" s="13"/>
      <c r="AP5" s="13"/>
      <c r="AQ5" s="13"/>
      <c r="AR5" s="13"/>
    </row>
    <row r="6" spans="2:53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2:53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spans="2:53" ht="18.75" customHeight="1" outlineLevel="1" x14ac:dyDescent="0.3">
      <c r="B8" s="53" t="s">
        <v>44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</row>
    <row r="9" spans="2:53" ht="18.75" customHeight="1" outlineLevel="1" x14ac:dyDescent="0.3">
      <c r="B9" s="53" t="s">
        <v>46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2:53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AK10" s="13"/>
      <c r="AL10" s="13"/>
      <c r="AM10" s="13"/>
      <c r="AN10" s="14"/>
      <c r="AO10" s="13"/>
      <c r="AP10" s="13"/>
      <c r="AQ10" s="13"/>
      <c r="AR10" s="14"/>
    </row>
    <row r="11" spans="2:53" ht="25.5" customHeight="1" outlineLevel="1" x14ac:dyDescent="0.3">
      <c r="B11" s="51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</row>
    <row r="12" spans="2:53" ht="15" customHeight="1" x14ac:dyDescent="0.3">
      <c r="B12" s="13"/>
      <c r="C12" s="13"/>
      <c r="D12" s="13"/>
      <c r="E12" s="13"/>
      <c r="F12" s="13"/>
      <c r="G12" s="13"/>
      <c r="H12" s="13"/>
      <c r="I12" s="13"/>
      <c r="AK12" s="13"/>
      <c r="AL12" s="13"/>
      <c r="AM12" s="13"/>
      <c r="AN12" s="13"/>
      <c r="AO12" s="13"/>
      <c r="AP12" s="13"/>
      <c r="AQ12" s="13"/>
      <c r="AR12" s="13"/>
    </row>
    <row r="13" spans="2:53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T13" s="26"/>
      <c r="U13" s="26"/>
      <c r="X13" s="26"/>
      <c r="Y13" s="3"/>
      <c r="AA13" s="4">
        <v>1</v>
      </c>
      <c r="AC13" s="26"/>
      <c r="AD13" s="26"/>
      <c r="AG13" s="26"/>
      <c r="AH13" s="3"/>
      <c r="AJ13" s="4">
        <v>1</v>
      </c>
      <c r="AK13" s="13"/>
      <c r="AL13" s="16"/>
      <c r="AM13" s="16"/>
      <c r="AN13" s="17">
        <v>1</v>
      </c>
      <c r="AO13" s="13"/>
      <c r="AP13" s="16"/>
      <c r="AQ13" s="16"/>
      <c r="AR13" s="17">
        <v>1</v>
      </c>
      <c r="AT13" s="26"/>
      <c r="AU13" s="26"/>
      <c r="AX13" s="26"/>
      <c r="AY13" s="3"/>
      <c r="BA13" s="4">
        <v>1</v>
      </c>
    </row>
    <row r="14" spans="2:53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T14" s="26"/>
      <c r="U14" s="26"/>
      <c r="V14" s="26"/>
      <c r="W14" s="27">
        <v>4</v>
      </c>
      <c r="X14" s="26"/>
      <c r="Y14" s="26"/>
      <c r="Z14" s="26"/>
      <c r="AC14" s="26"/>
      <c r="AD14" s="26"/>
      <c r="AE14" s="26"/>
      <c r="AF14" s="27">
        <f>4*(2+1)</f>
        <v>12</v>
      </c>
      <c r="AG14" s="26"/>
      <c r="AH14" s="26"/>
      <c r="AI14" s="26"/>
      <c r="AK14" s="13"/>
      <c r="AL14" s="16"/>
      <c r="AM14" s="16"/>
      <c r="AN14" s="16"/>
      <c r="AO14" s="13"/>
      <c r="AP14" s="16"/>
      <c r="AQ14" s="16"/>
      <c r="AR14" s="16"/>
      <c r="AT14" s="26"/>
      <c r="AU14" s="26"/>
      <c r="AV14" s="26"/>
      <c r="AW14" s="27">
        <f>15+10+5+3+2+1</f>
        <v>36</v>
      </c>
      <c r="AX14" s="26"/>
      <c r="AY14" s="26"/>
      <c r="AZ14" s="26"/>
    </row>
    <row r="15" spans="2:53" s="2" customFormat="1" ht="14.4" hidden="1" outlineLevel="1" x14ac:dyDescent="0.3">
      <c r="B15" s="16"/>
      <c r="C15" s="16"/>
      <c r="D15" s="16"/>
      <c r="E15" s="33"/>
      <c r="F15" s="16"/>
      <c r="G15" s="16"/>
      <c r="H15" s="16"/>
      <c r="I15" s="16"/>
      <c r="J15" s="26"/>
      <c r="K15" s="3"/>
      <c r="L15" s="26"/>
      <c r="M15" s="26"/>
      <c r="N15" s="26" t="s">
        <v>54</v>
      </c>
      <c r="O15" s="26"/>
      <c r="P15" s="26"/>
      <c r="Q15" s="26"/>
      <c r="R15" s="26"/>
      <c r="S15" s="26"/>
      <c r="T15" s="3"/>
      <c r="U15" s="26"/>
      <c r="V15" s="26"/>
      <c r="W15" s="26"/>
      <c r="X15" s="26"/>
      <c r="Y15" s="26"/>
      <c r="Z15" s="26"/>
      <c r="AA15" s="26"/>
      <c r="AB15" s="26"/>
      <c r="AC15" s="3"/>
      <c r="AD15" s="26"/>
      <c r="AE15" s="26"/>
      <c r="AF15" s="26"/>
      <c r="AG15" s="26"/>
      <c r="AH15" s="26"/>
      <c r="AI15" s="26"/>
      <c r="AJ15" s="26"/>
      <c r="AK15" s="16"/>
      <c r="AL15" s="16" t="s">
        <v>47</v>
      </c>
      <c r="AM15" s="16"/>
      <c r="AN15" s="16"/>
      <c r="AO15" s="16"/>
      <c r="AP15" s="16" t="s">
        <v>59</v>
      </c>
      <c r="AQ15" s="16"/>
      <c r="AR15" s="16"/>
      <c r="AS15" s="26"/>
      <c r="AT15" s="3"/>
      <c r="AU15" s="26"/>
      <c r="AV15" s="26"/>
      <c r="AW15" s="3" t="s">
        <v>62</v>
      </c>
      <c r="AX15" s="26"/>
      <c r="AY15" s="26"/>
      <c r="AZ15" s="26"/>
      <c r="BA15" s="26"/>
    </row>
    <row r="16" spans="2:53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T16" s="26"/>
      <c r="U16" s="26"/>
      <c r="V16" s="26"/>
      <c r="X16" s="26"/>
      <c r="Y16" s="26"/>
      <c r="Z16" s="26"/>
      <c r="AC16" s="26"/>
      <c r="AD16" s="26"/>
      <c r="AE16" s="26"/>
      <c r="AG16" s="26"/>
      <c r="AH16" s="26"/>
      <c r="AI16" s="26"/>
      <c r="AK16" s="13"/>
      <c r="AL16" s="16"/>
      <c r="AM16" s="16"/>
      <c r="AN16" s="16"/>
      <c r="AO16" s="13"/>
      <c r="AP16" s="16"/>
      <c r="AQ16" s="16"/>
      <c r="AR16" s="16"/>
      <c r="AT16" s="26"/>
      <c r="AU16" s="26"/>
      <c r="AV16" s="26"/>
      <c r="AX16" s="26"/>
      <c r="AY16" s="26"/>
      <c r="AZ16" s="26"/>
    </row>
    <row r="17" spans="1:53" ht="15" customHeight="1" collapsed="1" x14ac:dyDescent="0.3">
      <c r="B17" s="42" t="s">
        <v>3</v>
      </c>
      <c r="C17" s="44"/>
      <c r="D17" s="18"/>
      <c r="E17" s="54" t="s">
        <v>45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28"/>
      <c r="T17" s="39" t="s">
        <v>57</v>
      </c>
      <c r="U17" s="39"/>
      <c r="V17" s="39"/>
      <c r="W17" s="39"/>
      <c r="X17" s="39"/>
      <c r="Y17" s="39"/>
      <c r="Z17" s="39"/>
      <c r="AA17" s="39"/>
      <c r="AB17" s="28"/>
      <c r="AC17" s="39" t="s">
        <v>58</v>
      </c>
      <c r="AD17" s="39"/>
      <c r="AE17" s="39"/>
      <c r="AF17" s="39"/>
      <c r="AG17" s="39"/>
      <c r="AH17" s="39"/>
      <c r="AI17" s="39"/>
      <c r="AJ17" s="39"/>
      <c r="AK17" s="18"/>
      <c r="AL17" s="42" t="s">
        <v>5</v>
      </c>
      <c r="AM17" s="43"/>
      <c r="AN17" s="44"/>
      <c r="AO17" s="18"/>
      <c r="AP17" s="42" t="s">
        <v>60</v>
      </c>
      <c r="AQ17" s="43"/>
      <c r="AR17" s="44"/>
      <c r="AS17" s="28"/>
      <c r="AT17" s="39" t="s">
        <v>61</v>
      </c>
      <c r="AU17" s="39"/>
      <c r="AV17" s="39"/>
      <c r="AW17" s="39"/>
      <c r="AX17" s="39"/>
      <c r="AY17" s="39"/>
      <c r="AZ17" s="39"/>
      <c r="BA17" s="39"/>
    </row>
    <row r="18" spans="1:53" ht="14.4" x14ac:dyDescent="0.3">
      <c r="B18" s="45"/>
      <c r="C18" s="47"/>
      <c r="D18" s="19"/>
      <c r="E18" s="55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29"/>
      <c r="T18" s="39"/>
      <c r="U18" s="39"/>
      <c r="V18" s="39"/>
      <c r="W18" s="39"/>
      <c r="X18" s="39"/>
      <c r="Y18" s="39"/>
      <c r="Z18" s="39"/>
      <c r="AA18" s="39"/>
      <c r="AB18" s="29"/>
      <c r="AC18" s="39"/>
      <c r="AD18" s="39"/>
      <c r="AE18" s="39"/>
      <c r="AF18" s="39"/>
      <c r="AG18" s="39"/>
      <c r="AH18" s="39"/>
      <c r="AI18" s="39"/>
      <c r="AJ18" s="39"/>
      <c r="AK18" s="19"/>
      <c r="AL18" s="45"/>
      <c r="AM18" s="46"/>
      <c r="AN18" s="47"/>
      <c r="AO18" s="19"/>
      <c r="AP18" s="45"/>
      <c r="AQ18" s="46"/>
      <c r="AR18" s="47"/>
      <c r="AS18" s="29"/>
      <c r="AT18" s="39"/>
      <c r="AU18" s="39"/>
      <c r="AV18" s="39"/>
      <c r="AW18" s="39"/>
      <c r="AX18" s="39"/>
      <c r="AY18" s="39"/>
      <c r="AZ18" s="39"/>
      <c r="BA18" s="39"/>
    </row>
    <row r="19" spans="1:53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10"/>
      <c r="T19" s="5" t="s">
        <v>9</v>
      </c>
      <c r="U19" s="5" t="s">
        <v>10</v>
      </c>
      <c r="V19" s="5" t="s">
        <v>11</v>
      </c>
      <c r="W19" s="6" t="s">
        <v>14</v>
      </c>
      <c r="X19" s="5" t="s">
        <v>15</v>
      </c>
      <c r="Y19" s="5" t="s">
        <v>11</v>
      </c>
      <c r="Z19" s="5" t="s">
        <v>12</v>
      </c>
      <c r="AA19" s="5" t="s">
        <v>13</v>
      </c>
      <c r="AB19" s="10"/>
      <c r="AC19" s="5" t="s">
        <v>9</v>
      </c>
      <c r="AD19" s="5" t="s">
        <v>10</v>
      </c>
      <c r="AE19" s="5" t="s">
        <v>11</v>
      </c>
      <c r="AF19" s="6" t="s">
        <v>14</v>
      </c>
      <c r="AG19" s="5" t="s">
        <v>15</v>
      </c>
      <c r="AH19" s="5" t="s">
        <v>11</v>
      </c>
      <c r="AI19" s="5" t="s">
        <v>12</v>
      </c>
      <c r="AJ19" s="5" t="s">
        <v>13</v>
      </c>
      <c r="AK19" s="21"/>
      <c r="AL19" s="6" t="s">
        <v>14</v>
      </c>
      <c r="AM19" s="22" t="s">
        <v>12</v>
      </c>
      <c r="AN19" s="22" t="s">
        <v>13</v>
      </c>
      <c r="AO19" s="21"/>
      <c r="AP19" s="6" t="s">
        <v>14</v>
      </c>
      <c r="AQ19" s="22" t="s">
        <v>12</v>
      </c>
      <c r="AR19" s="22" t="s">
        <v>13</v>
      </c>
      <c r="AS19" s="10"/>
      <c r="AT19" s="5" t="s">
        <v>9</v>
      </c>
      <c r="AU19" s="5" t="s">
        <v>10</v>
      </c>
      <c r="AV19" s="5" t="s">
        <v>11</v>
      </c>
      <c r="AW19" s="6" t="s">
        <v>14</v>
      </c>
      <c r="AX19" s="5" t="s">
        <v>15</v>
      </c>
      <c r="AY19" s="5" t="s">
        <v>11</v>
      </c>
      <c r="AZ19" s="5" t="s">
        <v>12</v>
      </c>
      <c r="BA19" s="5" t="s">
        <v>13</v>
      </c>
    </row>
    <row r="20" spans="1:53" ht="14.4" x14ac:dyDescent="0.3">
      <c r="A20" s="8"/>
      <c r="B20" s="18">
        <f>RANK(C20,C$20:C$21,0)</f>
        <v>1</v>
      </c>
      <c r="C20" s="18">
        <f>SUMIF($G$13:$BA$13,1,$G20:$BA20)</f>
        <v>695</v>
      </c>
      <c r="D20" s="12"/>
      <c r="E20" s="12" t="s">
        <v>81</v>
      </c>
      <c r="F20" s="12"/>
      <c r="G20" s="18">
        <v>71</v>
      </c>
      <c r="H20" s="18">
        <f>RANK(G20,G$20:G$21,0)</f>
        <v>2</v>
      </c>
      <c r="I20" s="18">
        <f>VLOOKUP(H20,'Место-баллы'!$A$3:$B$52,2,0)</f>
        <v>95</v>
      </c>
      <c r="J20" s="9"/>
      <c r="K20" s="30">
        <v>3</v>
      </c>
      <c r="L20" s="30">
        <v>5</v>
      </c>
      <c r="M20" s="31">
        <f>TIME(0,K20,L20)</f>
        <v>2.1412037037037038E-3</v>
      </c>
      <c r="N20" s="30">
        <v>9</v>
      </c>
      <c r="O20" s="30">
        <f>N$14-N20</f>
        <v>26</v>
      </c>
      <c r="P20" s="31">
        <f>M20+TIME(0,0,O20)</f>
        <v>2.4421296296296296E-3</v>
      </c>
      <c r="Q20" s="30">
        <f>RANK(P20,P$20:P$21,1)</f>
        <v>1</v>
      </c>
      <c r="R20" s="30">
        <f>VLOOKUP(Q20,'Место-баллы'!$A$3:$B$52,2,0)</f>
        <v>100</v>
      </c>
      <c r="S20" s="9"/>
      <c r="T20" s="30">
        <v>6</v>
      </c>
      <c r="U20" s="30">
        <v>22</v>
      </c>
      <c r="V20" s="31">
        <f>TIME(0,T20,U20)</f>
        <v>4.4212962962962956E-3</v>
      </c>
      <c r="W20" s="30">
        <v>4</v>
      </c>
      <c r="X20" s="30">
        <f>W$14-W20</f>
        <v>0</v>
      </c>
      <c r="Y20" s="31">
        <f>V20+TIME(0,0,X20)</f>
        <v>4.4212962962962956E-3</v>
      </c>
      <c r="Z20" s="30">
        <f>RANK(Y20,Y$20:Y$21,1)</f>
        <v>1</v>
      </c>
      <c r="AA20" s="30">
        <f>VLOOKUP(Z20,'Место-баллы'!$A$3:$B$52,2,0)</f>
        <v>100</v>
      </c>
      <c r="AB20" s="9"/>
      <c r="AC20" s="30">
        <v>20</v>
      </c>
      <c r="AD20" s="30">
        <v>5</v>
      </c>
      <c r="AE20" s="31">
        <f>TIME(0,AC20,AD20)</f>
        <v>1.3946759259259258E-2</v>
      </c>
      <c r="AF20" s="30">
        <v>10</v>
      </c>
      <c r="AG20" s="30">
        <f>AF$14-AF20</f>
        <v>2</v>
      </c>
      <c r="AH20" s="31">
        <f>AE20+TIME(0,0,AG20)</f>
        <v>1.3969907407407407E-2</v>
      </c>
      <c r="AI20" s="30">
        <f>RANK(AH20,AH$20:AH$21,1)</f>
        <v>1</v>
      </c>
      <c r="AJ20" s="30">
        <f>VLOOKUP(AI20,'Место-баллы'!$A$3:$B$52,2,0)</f>
        <v>100</v>
      </c>
      <c r="AK20" s="12"/>
      <c r="AL20" s="18">
        <v>100</v>
      </c>
      <c r="AM20" s="18">
        <f>RANK(AL20,AL$20:AL$21,0)</f>
        <v>1</v>
      </c>
      <c r="AN20" s="18">
        <f>VLOOKUP(AM20,'Место-баллы'!$A$3:$B$52,2,0)</f>
        <v>100</v>
      </c>
      <c r="AO20" s="12"/>
      <c r="AP20" s="18">
        <v>9</v>
      </c>
      <c r="AQ20" s="18">
        <f>RANK(AP20,AP$20:AP$21,0)</f>
        <v>1</v>
      </c>
      <c r="AR20" s="18">
        <f>VLOOKUP(AQ20,'Место-баллы'!$A$3:$B$52,2,0)</f>
        <v>100</v>
      </c>
      <c r="AS20" s="9"/>
      <c r="AT20" s="30">
        <v>10</v>
      </c>
      <c r="AU20" s="30">
        <v>5</v>
      </c>
      <c r="AV20" s="31">
        <f>TIME(0,AT20,AU20)</f>
        <v>7.0023148148148154E-3</v>
      </c>
      <c r="AW20" s="30">
        <v>29</v>
      </c>
      <c r="AX20" s="30">
        <f>AW$14-AW20</f>
        <v>7</v>
      </c>
      <c r="AY20" s="31">
        <f>AV20+TIME(0,0,AX20)</f>
        <v>7.0833333333333338E-3</v>
      </c>
      <c r="AZ20" s="30">
        <f>RANK(AY20,AY$20:AY$21,1)</f>
        <v>1</v>
      </c>
      <c r="BA20" s="30">
        <f>VLOOKUP(AZ20,'Место-баллы'!$A$3:$B$52,2,0)</f>
        <v>100</v>
      </c>
    </row>
    <row r="21" spans="1:53" ht="14.4" x14ac:dyDescent="0.3">
      <c r="A21" s="8"/>
      <c r="B21" s="18">
        <f>RANK(C21,C$20:C$21,0)</f>
        <v>2</v>
      </c>
      <c r="C21" s="18">
        <f>SUMIF($G$13:$BA$13,1,$G21:$BA21)</f>
        <v>680</v>
      </c>
      <c r="D21" s="12"/>
      <c r="E21" s="12" t="s">
        <v>80</v>
      </c>
      <c r="F21" s="12"/>
      <c r="G21" s="18">
        <v>73</v>
      </c>
      <c r="H21" s="18">
        <f>RANK(G21,G$20:G$21,0)</f>
        <v>1</v>
      </c>
      <c r="I21" s="18">
        <f>VLOOKUP(H21,'Место-баллы'!$A$3:$B$52,2,0)</f>
        <v>100</v>
      </c>
      <c r="J21" s="9"/>
      <c r="K21" s="30">
        <v>3</v>
      </c>
      <c r="L21" s="30">
        <v>5</v>
      </c>
      <c r="M21" s="31">
        <f>TIME(0,K21,L21)</f>
        <v>2.1412037037037038E-3</v>
      </c>
      <c r="N21" s="30">
        <v>9</v>
      </c>
      <c r="O21" s="30">
        <f>N$14-N21</f>
        <v>26</v>
      </c>
      <c r="P21" s="31">
        <f>M21+TIME(0,0,O21)</f>
        <v>2.4421296296296296E-3</v>
      </c>
      <c r="Q21" s="30">
        <f>RANK(P21,P$20:P$21,1)</f>
        <v>1</v>
      </c>
      <c r="R21" s="30">
        <f>VLOOKUP(Q21,'Место-баллы'!$A$3:$B$52,2,0)</f>
        <v>100</v>
      </c>
      <c r="S21" s="9"/>
      <c r="T21" s="30">
        <v>6</v>
      </c>
      <c r="U21" s="30">
        <v>31</v>
      </c>
      <c r="V21" s="31">
        <f>TIME(0,T21,U21)</f>
        <v>4.5254629629629629E-3</v>
      </c>
      <c r="W21" s="30">
        <v>4</v>
      </c>
      <c r="X21" s="30">
        <f>W$14-W21</f>
        <v>0</v>
      </c>
      <c r="Y21" s="31">
        <f>V21+TIME(0,0,X21)</f>
        <v>4.5254629629629629E-3</v>
      </c>
      <c r="Z21" s="30">
        <f>RANK(Y21,Y$20:Y$21,1)</f>
        <v>2</v>
      </c>
      <c r="AA21" s="30">
        <f>VLOOKUP(Z21,'Место-баллы'!$A$3:$B$52,2,0)</f>
        <v>95</v>
      </c>
      <c r="AB21" s="9"/>
      <c r="AC21" s="30">
        <v>20</v>
      </c>
      <c r="AD21" s="30">
        <v>5</v>
      </c>
      <c r="AE21" s="31">
        <f>TIME(0,AC21,AD21)</f>
        <v>1.3946759259259258E-2</v>
      </c>
      <c r="AF21" s="30">
        <v>10</v>
      </c>
      <c r="AG21" s="30">
        <f>AF$14-AF21</f>
        <v>2</v>
      </c>
      <c r="AH21" s="31">
        <f>AE21+TIME(0,0,AG21)</f>
        <v>1.3969907407407407E-2</v>
      </c>
      <c r="AI21" s="30">
        <f>RANK(AH21,AH$20:AH$21,1)</f>
        <v>1</v>
      </c>
      <c r="AJ21" s="30">
        <f>VLOOKUP(AI21,'Место-баллы'!$A$3:$B$52,2,0)</f>
        <v>100</v>
      </c>
      <c r="AK21" s="12"/>
      <c r="AL21" s="18">
        <f>89+7</f>
        <v>96</v>
      </c>
      <c r="AM21" s="18">
        <f>RANK(AL21,AL$20:AL$21,0)</f>
        <v>2</v>
      </c>
      <c r="AN21" s="18">
        <f>VLOOKUP(AM21,'Место-баллы'!$A$3:$B$52,2,0)</f>
        <v>95</v>
      </c>
      <c r="AO21" s="12"/>
      <c r="AP21" s="18">
        <v>2</v>
      </c>
      <c r="AQ21" s="18">
        <f>RANK(AP21,AP$20:AP$21,0)</f>
        <v>2</v>
      </c>
      <c r="AR21" s="18">
        <f>VLOOKUP(AQ21,'Место-баллы'!$A$3:$B$52,2,0)</f>
        <v>95</v>
      </c>
      <c r="AS21" s="9"/>
      <c r="AT21" s="30">
        <v>10</v>
      </c>
      <c r="AU21" s="30">
        <v>5</v>
      </c>
      <c r="AV21" s="31">
        <f>TIME(0,AT21,AU21)</f>
        <v>7.0023148148148154E-3</v>
      </c>
      <c r="AW21" s="30">
        <v>17</v>
      </c>
      <c r="AX21" s="30">
        <f>AW$14-AW21</f>
        <v>19</v>
      </c>
      <c r="AY21" s="31">
        <f>AV21+TIME(0,0,AX21)</f>
        <v>7.2222222222222228E-3</v>
      </c>
      <c r="AZ21" s="30">
        <f>RANK(AY21,AY$20:AY$21,1)</f>
        <v>2</v>
      </c>
      <c r="BA21" s="30">
        <f>VLOOKUP(AZ21,'Место-баллы'!$A$3:$B$52,2,0)</f>
        <v>95</v>
      </c>
    </row>
    <row r="22" spans="1:53" ht="15.75" customHeight="1" x14ac:dyDescent="0.3">
      <c r="A22" s="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ht="15.75" customHeight="1" x14ac:dyDescent="0.3">
      <c r="A23" s="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ht="15.75" customHeight="1" outlineLevel="1" x14ac:dyDescent="0.35">
      <c r="A24" s="8"/>
      <c r="B24" s="23" t="s">
        <v>20</v>
      </c>
      <c r="C24" s="23"/>
      <c r="D24" s="23"/>
      <c r="E24" s="23"/>
      <c r="F24" s="23"/>
      <c r="G24" s="23"/>
      <c r="H24" s="23"/>
      <c r="I24" s="2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3"/>
      <c r="AL24" s="23"/>
      <c r="AM24" s="23"/>
      <c r="AN24" s="23"/>
      <c r="AO24" s="23"/>
      <c r="AP24" s="23"/>
      <c r="AQ24" s="23"/>
      <c r="AR24" s="2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ht="15.75" customHeight="1" outlineLevel="1" x14ac:dyDescent="0.3">
      <c r="B25" s="24"/>
      <c r="C25" s="24"/>
      <c r="D25" s="24"/>
      <c r="E25" s="2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ht="15.75" customHeight="1" outlineLevel="1" x14ac:dyDescent="0.35">
      <c r="B26" s="23" t="s">
        <v>21</v>
      </c>
      <c r="C26" s="23"/>
      <c r="D26" s="23"/>
      <c r="E26" s="23"/>
      <c r="F26" s="23"/>
      <c r="G26" s="23"/>
      <c r="H26" s="23"/>
      <c r="I26" s="2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3"/>
      <c r="AL26" s="23"/>
      <c r="AM26" s="23"/>
      <c r="AN26" s="23"/>
      <c r="AO26" s="23"/>
      <c r="AP26" s="23"/>
      <c r="AQ26" s="23"/>
      <c r="AR26" s="2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ht="15.75" customHeight="1" x14ac:dyDescent="0.3"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53" ht="15.75" customHeight="1" x14ac:dyDescent="0.3"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ht="15.75" customHeight="1" x14ac:dyDescent="0.3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1:53" ht="15.75" customHeight="1" x14ac:dyDescent="0.3"/>
    <row r="31" spans="1:53" ht="15.75" customHeight="1" x14ac:dyDescent="0.3"/>
    <row r="32" spans="1:53" ht="15.75" customHeight="1" x14ac:dyDescent="0.3"/>
    <row r="33" spans="10:53" ht="15.75" customHeight="1" x14ac:dyDescent="0.3"/>
    <row r="34" spans="10:53" ht="15.75" customHeight="1" x14ac:dyDescent="0.3"/>
    <row r="35" spans="10:53" ht="15.75" customHeight="1" x14ac:dyDescent="0.3"/>
    <row r="36" spans="10:53" ht="15.75" customHeight="1" x14ac:dyDescent="0.3"/>
    <row r="37" spans="10:53" ht="15.75" customHeight="1" x14ac:dyDescent="0.3"/>
    <row r="38" spans="10:53" ht="15.75" customHeight="1" x14ac:dyDescent="0.3"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S38" s="32"/>
      <c r="AT38" s="32"/>
      <c r="AU38" s="32"/>
      <c r="AV38" s="32"/>
      <c r="AW38" s="32"/>
      <c r="AX38" s="32"/>
      <c r="AY38" s="32"/>
      <c r="AZ38" s="32"/>
      <c r="BA38" s="32"/>
    </row>
    <row r="39" spans="10:53" ht="15.75" customHeight="1" x14ac:dyDescent="0.3"/>
    <row r="40" spans="10:53" ht="15.75" customHeight="1" x14ac:dyDescent="0.3"/>
    <row r="41" spans="10:53" ht="15.75" customHeight="1" x14ac:dyDescent="0.3"/>
    <row r="42" spans="10:53" ht="15.75" customHeight="1" x14ac:dyDescent="0.3"/>
    <row r="43" spans="10:53" ht="15.75" customHeight="1" x14ac:dyDescent="0.3"/>
    <row r="44" spans="10:53" ht="15.75" customHeight="1" x14ac:dyDescent="0.3"/>
    <row r="45" spans="10:53" ht="15.75" customHeight="1" x14ac:dyDescent="0.3"/>
    <row r="46" spans="10:53" ht="15.75" customHeight="1" x14ac:dyDescent="0.3"/>
    <row r="47" spans="10:53" ht="15.75" customHeight="1" x14ac:dyDescent="0.3"/>
    <row r="48" spans="10:5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</sheetData>
  <autoFilter ref="B19:BA19" xr:uid="{D2A10376-EC75-4DDA-A268-2F7D3BCE19A9}">
    <sortState xmlns:xlrd2="http://schemas.microsoft.com/office/spreadsheetml/2017/richdata2" ref="B20:BA21">
      <sortCondition ref="B19"/>
    </sortState>
  </autoFilter>
  <mergeCells count="18">
    <mergeCell ref="AP17:AR18"/>
    <mergeCell ref="AT17:BA18"/>
    <mergeCell ref="B8:BA8"/>
    <mergeCell ref="B9:BA9"/>
    <mergeCell ref="B11:BA11"/>
    <mergeCell ref="B17:C18"/>
    <mergeCell ref="E17:E18"/>
    <mergeCell ref="G17:I18"/>
    <mergeCell ref="K17:R18"/>
    <mergeCell ref="T17:AA18"/>
    <mergeCell ref="AC17:AJ18"/>
    <mergeCell ref="AL17:AN18"/>
    <mergeCell ref="B7:BA7"/>
    <mergeCell ref="B1:BA1"/>
    <mergeCell ref="B2:BA2"/>
    <mergeCell ref="B3:BA3"/>
    <mergeCell ref="B4:BA4"/>
    <mergeCell ref="B6:BA6"/>
  </mergeCells>
  <printOptions horizontalCentered="1" verticalCentered="1"/>
  <pageMargins left="0" right="0" top="0" bottom="0" header="0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88"/>
  <sheetViews>
    <sheetView topLeftCell="A10" zoomScaleNormal="100" workbookViewId="0">
      <selection activeCell="B11" sqref="B11:AN24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customWidth="1"/>
    <col min="20" max="20" width="6.88671875" customWidth="1"/>
    <col min="21" max="21" width="7.109375" bestFit="1" customWidth="1"/>
    <col min="22" max="22" width="6.88671875" bestFit="1" customWidth="1"/>
    <col min="23" max="23" width="1.44140625" style="25" customWidth="1"/>
    <col min="24" max="24" width="5.109375" style="25" hidden="1" customWidth="1" outlineLevel="1"/>
    <col min="25" max="25" width="4.33203125" style="25" hidden="1" customWidth="1" outlineLevel="1"/>
    <col min="26" max="26" width="7.109375" style="25" bestFit="1" customWidth="1" collapsed="1"/>
    <col min="27" max="27" width="6.88671875" style="25" customWidth="1"/>
    <col min="28" max="28" width="7.88671875" style="25" hidden="1" customWidth="1" outlineLevel="1"/>
    <col min="29" max="29" width="7.109375" style="25" hidden="1" customWidth="1" outlineLevel="1"/>
    <col min="30" max="30" width="7.109375" style="25" bestFit="1" customWidth="1" collapsed="1"/>
    <col min="31" max="31" width="6.88671875" style="25" bestFit="1" customWidth="1"/>
    <col min="32" max="32" width="1.44140625" style="25" customWidth="1"/>
    <col min="33" max="33" width="5.109375" style="25" hidden="1" customWidth="1" outlineLevel="1"/>
    <col min="34" max="34" width="4.33203125" style="25" hidden="1" customWidth="1" outlineLevel="1"/>
    <col min="35" max="35" width="7.109375" style="25" bestFit="1" customWidth="1" collapsed="1"/>
    <col min="36" max="36" width="6.88671875" style="25" customWidth="1"/>
    <col min="37" max="37" width="7.88671875" style="25" hidden="1" customWidth="1" outlineLevel="1"/>
    <col min="38" max="38" width="7.109375" style="25" hidden="1" customWidth="1" outlineLevel="1"/>
    <col min="39" max="39" width="7.109375" style="25" bestFit="1" customWidth="1" collapsed="1"/>
    <col min="40" max="40" width="6.88671875" style="25" bestFit="1" customWidth="1"/>
  </cols>
  <sheetData>
    <row r="1" spans="2:40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2:40" ht="15" customHeight="1" outlineLevel="1" x14ac:dyDescent="0.3">
      <c r="B5" s="13"/>
      <c r="C5" s="13"/>
      <c r="D5" s="13"/>
      <c r="E5" s="13"/>
      <c r="F5" s="13"/>
      <c r="G5" s="13"/>
      <c r="H5" s="13"/>
      <c r="I5" s="13"/>
      <c r="S5" s="13"/>
      <c r="T5" s="13"/>
      <c r="U5" s="13"/>
      <c r="V5" s="13"/>
    </row>
    <row r="6" spans="2:40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2:40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2:40" ht="18.75" customHeight="1" outlineLevel="1" x14ac:dyDescent="0.3">
      <c r="B8" s="50" t="s">
        <v>25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</row>
    <row r="9" spans="2:40" ht="18.75" customHeight="1" outlineLevel="1" x14ac:dyDescent="0.3">
      <c r="B9" s="50" t="s">
        <v>26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2:40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S10" s="13"/>
      <c r="T10" s="13"/>
      <c r="U10" s="13"/>
      <c r="V10" s="13"/>
    </row>
    <row r="11" spans="2:40" ht="25.5" customHeight="1" outlineLevel="1" x14ac:dyDescent="0.3">
      <c r="B11" s="51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2:40" ht="15" customHeight="1" x14ac:dyDescent="0.3">
      <c r="B12" s="13"/>
      <c r="C12" s="13"/>
      <c r="D12" s="13"/>
      <c r="E12" s="13"/>
      <c r="F12" s="13"/>
      <c r="G12" s="13"/>
      <c r="H12" s="13"/>
      <c r="I12" s="13"/>
      <c r="S12" s="13"/>
      <c r="T12" s="13"/>
      <c r="U12" s="13"/>
      <c r="V12" s="13"/>
    </row>
    <row r="13" spans="2:40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S13" s="13"/>
      <c r="T13" s="16"/>
      <c r="U13" s="16"/>
      <c r="V13" s="17">
        <v>1</v>
      </c>
      <c r="X13" s="26"/>
      <c r="Y13" s="26"/>
      <c r="AB13" s="26"/>
      <c r="AC13" s="3"/>
      <c r="AE13" s="4">
        <v>1</v>
      </c>
      <c r="AG13" s="26"/>
      <c r="AH13" s="26"/>
      <c r="AK13" s="26"/>
      <c r="AL13" s="3"/>
      <c r="AN13" s="4">
        <v>1</v>
      </c>
    </row>
    <row r="14" spans="2:40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S14" s="13"/>
      <c r="T14" s="16"/>
      <c r="U14" s="16"/>
      <c r="V14" s="16"/>
      <c r="X14" s="26"/>
      <c r="Y14" s="26"/>
      <c r="Z14" s="26"/>
      <c r="AA14" s="27">
        <v>3</v>
      </c>
      <c r="AB14" s="26"/>
      <c r="AC14" s="26"/>
      <c r="AD14" s="26"/>
      <c r="AG14" s="26"/>
      <c r="AH14" s="26"/>
      <c r="AI14" s="26"/>
      <c r="AJ14" s="27">
        <f>2*(2+1)</f>
        <v>6</v>
      </c>
      <c r="AK14" s="26"/>
      <c r="AL14" s="26"/>
      <c r="AM14" s="26"/>
    </row>
    <row r="15" spans="2:40" ht="14.4" hidden="1" outlineLevel="1" x14ac:dyDescent="0.3">
      <c r="B15" s="13"/>
      <c r="C15" s="13"/>
      <c r="D15" s="13"/>
      <c r="E15" s="15"/>
      <c r="F15" s="13"/>
      <c r="G15" s="16"/>
      <c r="H15" s="16"/>
      <c r="I15" s="16"/>
      <c r="K15" s="3"/>
      <c r="L15" s="26"/>
      <c r="M15" s="26"/>
      <c r="N15" s="26" t="s">
        <v>54</v>
      </c>
      <c r="O15" s="26"/>
      <c r="P15" s="26"/>
      <c r="Q15" s="26"/>
      <c r="S15" s="13"/>
      <c r="T15" s="16"/>
      <c r="U15" s="16"/>
      <c r="V15" s="16"/>
      <c r="X15" s="3"/>
      <c r="Y15" s="26"/>
      <c r="Z15" s="26"/>
      <c r="AA15" s="26"/>
      <c r="AB15" s="26"/>
      <c r="AC15" s="26"/>
      <c r="AD15" s="26"/>
      <c r="AG15" s="3"/>
      <c r="AH15" s="26"/>
      <c r="AI15" s="26"/>
      <c r="AJ15" s="26"/>
      <c r="AK15" s="26"/>
      <c r="AL15" s="26"/>
      <c r="AM15" s="26"/>
    </row>
    <row r="16" spans="2:40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S16" s="13"/>
      <c r="T16" s="16"/>
      <c r="U16" s="16"/>
      <c r="V16" s="16"/>
      <c r="X16" s="26"/>
      <c r="Y16" s="26"/>
      <c r="Z16" s="26"/>
      <c r="AB16" s="26"/>
      <c r="AC16" s="26"/>
      <c r="AD16" s="26"/>
      <c r="AG16" s="26"/>
      <c r="AH16" s="26"/>
      <c r="AI16" s="26"/>
      <c r="AK16" s="26"/>
      <c r="AL16" s="26"/>
      <c r="AM16" s="26"/>
    </row>
    <row r="17" spans="1:40" ht="15" customHeight="1" collapsed="1" x14ac:dyDescent="0.3">
      <c r="B17" s="42" t="s">
        <v>3</v>
      </c>
      <c r="C17" s="44"/>
      <c r="D17" s="18"/>
      <c r="E17" s="48" t="s">
        <v>24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18"/>
      <c r="T17" s="42" t="s">
        <v>4</v>
      </c>
      <c r="U17" s="43"/>
      <c r="V17" s="44"/>
      <c r="W17" s="28"/>
      <c r="X17" s="39" t="s">
        <v>55</v>
      </c>
      <c r="Y17" s="39"/>
      <c r="Z17" s="39"/>
      <c r="AA17" s="39"/>
      <c r="AB17" s="39"/>
      <c r="AC17" s="39"/>
      <c r="AD17" s="39"/>
      <c r="AE17" s="39"/>
      <c r="AF17" s="28"/>
      <c r="AG17" s="39" t="s">
        <v>56</v>
      </c>
      <c r="AH17" s="39"/>
      <c r="AI17" s="39"/>
      <c r="AJ17" s="39"/>
      <c r="AK17" s="39"/>
      <c r="AL17" s="39"/>
      <c r="AM17" s="39"/>
      <c r="AN17" s="39"/>
    </row>
    <row r="18" spans="1:40" ht="14.4" x14ac:dyDescent="0.3">
      <c r="B18" s="45"/>
      <c r="C18" s="47"/>
      <c r="D18" s="19"/>
      <c r="E18" s="49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19"/>
      <c r="T18" s="45"/>
      <c r="U18" s="46"/>
      <c r="V18" s="47"/>
      <c r="W18" s="29"/>
      <c r="X18" s="39"/>
      <c r="Y18" s="39"/>
      <c r="Z18" s="39"/>
      <c r="AA18" s="39"/>
      <c r="AB18" s="39"/>
      <c r="AC18" s="39"/>
      <c r="AD18" s="39"/>
      <c r="AE18" s="39"/>
      <c r="AF18" s="29"/>
      <c r="AG18" s="39"/>
      <c r="AH18" s="39"/>
      <c r="AI18" s="39"/>
      <c r="AJ18" s="39"/>
      <c r="AK18" s="39"/>
      <c r="AL18" s="39"/>
      <c r="AM18" s="39"/>
      <c r="AN18" s="39"/>
    </row>
    <row r="19" spans="1:40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21"/>
      <c r="T19" s="20" t="s">
        <v>14</v>
      </c>
      <c r="U19" s="22" t="s">
        <v>12</v>
      </c>
      <c r="V19" s="22" t="s">
        <v>13</v>
      </c>
      <c r="W19" s="10"/>
      <c r="X19" s="5" t="s">
        <v>9</v>
      </c>
      <c r="Y19" s="5" t="s">
        <v>10</v>
      </c>
      <c r="Z19" s="5" t="s">
        <v>11</v>
      </c>
      <c r="AA19" s="6" t="s">
        <v>14</v>
      </c>
      <c r="AB19" s="5" t="s">
        <v>15</v>
      </c>
      <c r="AC19" s="5" t="s">
        <v>11</v>
      </c>
      <c r="AD19" s="5" t="s">
        <v>12</v>
      </c>
      <c r="AE19" s="5" t="s">
        <v>13</v>
      </c>
      <c r="AF19" s="10"/>
      <c r="AG19" s="5" t="s">
        <v>9</v>
      </c>
      <c r="AH19" s="5" t="s">
        <v>10</v>
      </c>
      <c r="AI19" s="5" t="s">
        <v>11</v>
      </c>
      <c r="AJ19" s="6" t="s">
        <v>14</v>
      </c>
      <c r="AK19" s="5" t="s">
        <v>15</v>
      </c>
      <c r="AL19" s="5" t="s">
        <v>11</v>
      </c>
      <c r="AM19" s="5" t="s">
        <v>12</v>
      </c>
      <c r="AN19" s="5" t="s">
        <v>13</v>
      </c>
    </row>
    <row r="20" spans="1:40" ht="14.4" x14ac:dyDescent="0.3">
      <c r="A20" s="8"/>
      <c r="B20" s="18">
        <f>RANK(C20,C$20:C$24,0)</f>
        <v>1</v>
      </c>
      <c r="C20" s="18">
        <f>SUMIF($G$13:$AN$13,1,$G20:$AN20)</f>
        <v>470</v>
      </c>
      <c r="D20" s="11"/>
      <c r="E20" s="12" t="s">
        <v>102</v>
      </c>
      <c r="F20" s="11"/>
      <c r="G20" s="18">
        <v>28</v>
      </c>
      <c r="H20" s="18">
        <f>RANK(G20,G$20:G$24,0)</f>
        <v>4</v>
      </c>
      <c r="I20" s="18">
        <f>VLOOKUP(H20,'Место-баллы'!$A$3:$B$52,2,0)</f>
        <v>85</v>
      </c>
      <c r="J20" s="9"/>
      <c r="K20" s="30">
        <v>3</v>
      </c>
      <c r="L20" s="30">
        <v>5</v>
      </c>
      <c r="M20" s="31">
        <f>TIME(0,K20,L20)</f>
        <v>2.1412037037037038E-3</v>
      </c>
      <c r="N20" s="30">
        <v>7</v>
      </c>
      <c r="O20" s="30">
        <f>N$14-N20</f>
        <v>28</v>
      </c>
      <c r="P20" s="31">
        <f>M20+TIME(0,0,O20)</f>
        <v>2.465277777777778E-3</v>
      </c>
      <c r="Q20" s="30">
        <f>RANK(P20,P$20:P$24,1)</f>
        <v>4</v>
      </c>
      <c r="R20" s="30">
        <f>VLOOKUP(Q20,'Место-баллы'!$A$3:$B$52,2,0)</f>
        <v>85</v>
      </c>
      <c r="S20" s="11"/>
      <c r="T20" s="18">
        <v>72</v>
      </c>
      <c r="U20" s="18">
        <f>RANK(T20,T$20:T$24,0)</f>
        <v>1</v>
      </c>
      <c r="V20" s="18">
        <f>VLOOKUP(U20,'Место-баллы'!$A$3:$B$52,2,0)</f>
        <v>100</v>
      </c>
      <c r="W20" s="9"/>
      <c r="X20" s="30">
        <v>4</v>
      </c>
      <c r="Y20" s="30">
        <v>55</v>
      </c>
      <c r="Z20" s="31">
        <f>TIME(0,X20,Y20)</f>
        <v>3.414351851851852E-3</v>
      </c>
      <c r="AA20" s="30">
        <v>3</v>
      </c>
      <c r="AB20" s="30">
        <f>AA$14-AA20</f>
        <v>0</v>
      </c>
      <c r="AC20" s="31">
        <f>Z20+TIME(0,0,AB20)</f>
        <v>3.414351851851852E-3</v>
      </c>
      <c r="AD20" s="30">
        <f>RANK(AC20,AC$20:AC$24,1)</f>
        <v>1</v>
      </c>
      <c r="AE20" s="30">
        <f>VLOOKUP(AD20,'Место-баллы'!$A$3:$B$52,2,0)</f>
        <v>100</v>
      </c>
      <c r="AF20" s="9"/>
      <c r="AG20" s="30">
        <v>4</v>
      </c>
      <c r="AH20" s="30">
        <v>34</v>
      </c>
      <c r="AI20" s="31">
        <f>TIME(0,AG20,AH20)</f>
        <v>3.1712962962962958E-3</v>
      </c>
      <c r="AJ20" s="30">
        <v>6</v>
      </c>
      <c r="AK20" s="30">
        <f>AJ$14-AJ20</f>
        <v>0</v>
      </c>
      <c r="AL20" s="31">
        <f>AI20+TIME(0,0,AK20)</f>
        <v>3.1712962962962958E-3</v>
      </c>
      <c r="AM20" s="30">
        <f>RANK(AL20,AL$20:AL$24,1)</f>
        <v>1</v>
      </c>
      <c r="AN20" s="30">
        <f>VLOOKUP(AM20,'Место-баллы'!$A$3:$B$52,2,0)</f>
        <v>100</v>
      </c>
    </row>
    <row r="21" spans="1:40" ht="14.4" x14ac:dyDescent="0.3">
      <c r="A21" s="8"/>
      <c r="B21" s="18">
        <v>2</v>
      </c>
      <c r="C21" s="18">
        <f>SUMIF($G$13:$AN$13,1,$G21:$AN21)</f>
        <v>470</v>
      </c>
      <c r="D21" s="12"/>
      <c r="E21" s="12" t="s">
        <v>103</v>
      </c>
      <c r="F21" s="12"/>
      <c r="G21" s="18">
        <v>39</v>
      </c>
      <c r="H21" s="18">
        <f>RANK(G21,G$20:G$24,0)</f>
        <v>1</v>
      </c>
      <c r="I21" s="18">
        <f>VLOOKUP(H21,'Место-баллы'!$A$3:$B$52,2,0)</f>
        <v>100</v>
      </c>
      <c r="J21" s="9"/>
      <c r="K21" s="30">
        <v>3</v>
      </c>
      <c r="L21" s="30">
        <v>5</v>
      </c>
      <c r="M21" s="31">
        <f>TIME(0,K21,L21)</f>
        <v>2.1412037037037038E-3</v>
      </c>
      <c r="N21" s="30">
        <v>19</v>
      </c>
      <c r="O21" s="30">
        <f>N$14-N21</f>
        <v>16</v>
      </c>
      <c r="P21" s="31">
        <f>M21+TIME(0,0,O21)</f>
        <v>2.3263888888888891E-3</v>
      </c>
      <c r="Q21" s="30">
        <f>RANK(P21,P$20:P$24,1)</f>
        <v>1</v>
      </c>
      <c r="R21" s="30">
        <f>VLOOKUP(Q21,'Место-баллы'!$A$3:$B$52,2,0)</f>
        <v>100</v>
      </c>
      <c r="S21" s="12"/>
      <c r="T21" s="18">
        <v>54</v>
      </c>
      <c r="U21" s="18">
        <f>RANK(T21,T$20:T$24,0)</f>
        <v>2</v>
      </c>
      <c r="V21" s="18">
        <f>VLOOKUP(U21,'Место-баллы'!$A$3:$B$52,2,0)</f>
        <v>95</v>
      </c>
      <c r="W21" s="9"/>
      <c r="X21" s="30">
        <v>5</v>
      </c>
      <c r="Y21" s="30">
        <v>9</v>
      </c>
      <c r="Z21" s="31">
        <f>TIME(0,X21,Y21)</f>
        <v>3.5763888888888894E-3</v>
      </c>
      <c r="AA21" s="30">
        <v>3</v>
      </c>
      <c r="AB21" s="30">
        <f>AA$14-AA21</f>
        <v>0</v>
      </c>
      <c r="AC21" s="31">
        <f>Z21+TIME(0,0,AB21)</f>
        <v>3.5763888888888894E-3</v>
      </c>
      <c r="AD21" s="30">
        <f>RANK(AC21,AC$20:AC$24,1)</f>
        <v>2</v>
      </c>
      <c r="AE21" s="30">
        <f>VLOOKUP(AD21,'Место-баллы'!$A$3:$B$52,2,0)</f>
        <v>95</v>
      </c>
      <c r="AF21" s="9"/>
      <c r="AG21" s="30">
        <v>8</v>
      </c>
      <c r="AH21" s="30">
        <v>24</v>
      </c>
      <c r="AI21" s="31">
        <f>TIME(0,AG21,AH21)</f>
        <v>5.8333333333333336E-3</v>
      </c>
      <c r="AJ21" s="30">
        <v>6</v>
      </c>
      <c r="AK21" s="30">
        <f>AJ$14-AJ21</f>
        <v>0</v>
      </c>
      <c r="AL21" s="31">
        <f>AI21+TIME(0,0,AK21)</f>
        <v>5.8333333333333336E-3</v>
      </c>
      <c r="AM21" s="30">
        <f>RANK(AL21,AL$20:AL$24,1)</f>
        <v>5</v>
      </c>
      <c r="AN21" s="30">
        <f>VLOOKUP(AM21,'Место-баллы'!$A$3:$B$52,2,0)</f>
        <v>80</v>
      </c>
    </row>
    <row r="22" spans="1:40" ht="14.4" x14ac:dyDescent="0.3">
      <c r="A22" s="8"/>
      <c r="B22" s="18">
        <f>RANK(C22,C$20:C$24,0)</f>
        <v>3</v>
      </c>
      <c r="C22" s="18">
        <f>SUMIF($G$13:$AN$13,1,$G22:$AN22)</f>
        <v>450</v>
      </c>
      <c r="D22" s="12"/>
      <c r="E22" s="12" t="s">
        <v>101</v>
      </c>
      <c r="F22" s="12"/>
      <c r="G22" s="18">
        <v>35</v>
      </c>
      <c r="H22" s="18">
        <f>RANK(G22,G$20:G$24,0)</f>
        <v>2</v>
      </c>
      <c r="I22" s="18">
        <f>VLOOKUP(H22,'Место-баллы'!$A$3:$B$52,2,0)</f>
        <v>95</v>
      </c>
      <c r="J22" s="9"/>
      <c r="K22" s="30">
        <v>3</v>
      </c>
      <c r="L22" s="30">
        <v>5</v>
      </c>
      <c r="M22" s="31">
        <f>TIME(0,K22,L22)</f>
        <v>2.1412037037037038E-3</v>
      </c>
      <c r="N22" s="30">
        <v>14</v>
      </c>
      <c r="O22" s="30">
        <f>N$14-N22</f>
        <v>21</v>
      </c>
      <c r="P22" s="31">
        <f>M22+TIME(0,0,O22)</f>
        <v>2.3842592592592591E-3</v>
      </c>
      <c r="Q22" s="30">
        <f>RANK(P22,P$20:P$24,1)</f>
        <v>3</v>
      </c>
      <c r="R22" s="30">
        <f>VLOOKUP(Q22,'Место-баллы'!$A$3:$B$52,2,0)</f>
        <v>90</v>
      </c>
      <c r="S22" s="12"/>
      <c r="T22" s="18">
        <v>18</v>
      </c>
      <c r="U22" s="18">
        <f>RANK(T22,T$20:T$24,0)</f>
        <v>4</v>
      </c>
      <c r="V22" s="18">
        <f>VLOOKUP(U22,'Место-баллы'!$A$3:$B$52,2,0)</f>
        <v>85</v>
      </c>
      <c r="W22" s="9"/>
      <c r="X22" s="30">
        <v>5</v>
      </c>
      <c r="Y22" s="30">
        <v>12</v>
      </c>
      <c r="Z22" s="31">
        <f>TIME(0,X22,Y22)</f>
        <v>3.6111111111111114E-3</v>
      </c>
      <c r="AA22" s="30">
        <v>3</v>
      </c>
      <c r="AB22" s="30">
        <f>AA$14-AA22</f>
        <v>0</v>
      </c>
      <c r="AC22" s="31">
        <f>Z22+TIME(0,0,AB22)</f>
        <v>3.6111111111111114E-3</v>
      </c>
      <c r="AD22" s="30">
        <f>RANK(AC22,AC$20:AC$24,1)</f>
        <v>4</v>
      </c>
      <c r="AE22" s="30">
        <f>VLOOKUP(AD22,'Место-баллы'!$A$3:$B$52,2,0)</f>
        <v>85</v>
      </c>
      <c r="AF22" s="9"/>
      <c r="AG22" s="30">
        <v>5</v>
      </c>
      <c r="AH22" s="30">
        <v>44</v>
      </c>
      <c r="AI22" s="31">
        <f>TIME(0,AG22,AH22)</f>
        <v>3.9814814814814817E-3</v>
      </c>
      <c r="AJ22" s="30">
        <v>6</v>
      </c>
      <c r="AK22" s="30">
        <f>AJ$14-AJ22</f>
        <v>0</v>
      </c>
      <c r="AL22" s="31">
        <f>AI22+TIME(0,0,AK22)</f>
        <v>3.9814814814814817E-3</v>
      </c>
      <c r="AM22" s="30">
        <f>RANK(AL22,AL$20:AL$24,1)</f>
        <v>2</v>
      </c>
      <c r="AN22" s="30">
        <f>VLOOKUP(AM22,'Место-баллы'!$A$3:$B$52,2,0)</f>
        <v>95</v>
      </c>
    </row>
    <row r="23" spans="1:40" ht="14.4" x14ac:dyDescent="0.3">
      <c r="A23" s="8"/>
      <c r="B23" s="18">
        <f>RANK(C23,C$20:C$24,0)</f>
        <v>4</v>
      </c>
      <c r="C23" s="18">
        <f>SUMIF($G$13:$AN$13,1,$G23:$AN23)</f>
        <v>440</v>
      </c>
      <c r="D23" s="12"/>
      <c r="E23" s="12" t="s">
        <v>100</v>
      </c>
      <c r="F23" s="12"/>
      <c r="G23" s="18">
        <v>30</v>
      </c>
      <c r="H23" s="18">
        <f>RANK(G23,G$20:G$24,0)</f>
        <v>3</v>
      </c>
      <c r="I23" s="18">
        <f>VLOOKUP(H23,'Место-баллы'!$A$3:$B$52,2,0)</f>
        <v>90</v>
      </c>
      <c r="J23" s="9"/>
      <c r="K23" s="30">
        <v>3</v>
      </c>
      <c r="L23" s="30">
        <v>5</v>
      </c>
      <c r="M23" s="31">
        <f>TIME(0,K23,L23)</f>
        <v>2.1412037037037038E-3</v>
      </c>
      <c r="N23" s="30">
        <v>16</v>
      </c>
      <c r="O23" s="30">
        <f>N$14-N23</f>
        <v>19</v>
      </c>
      <c r="P23" s="31">
        <f>M23+TIME(0,0,O23)</f>
        <v>2.3611111111111111E-3</v>
      </c>
      <c r="Q23" s="30">
        <f>RANK(P23,P$20:P$24,1)</f>
        <v>2</v>
      </c>
      <c r="R23" s="30">
        <f>VLOOKUP(Q23,'Место-баллы'!$A$3:$B$52,2,0)</f>
        <v>95</v>
      </c>
      <c r="S23" s="12"/>
      <c r="T23" s="18">
        <v>11</v>
      </c>
      <c r="U23" s="18">
        <f>RANK(T23,T$20:T$24,0)</f>
        <v>5</v>
      </c>
      <c r="V23" s="18">
        <f>VLOOKUP(U23,'Место-баллы'!$A$3:$B$52,2,0)</f>
        <v>80</v>
      </c>
      <c r="W23" s="9"/>
      <c r="X23" s="30">
        <v>5</v>
      </c>
      <c r="Y23" s="30">
        <v>12</v>
      </c>
      <c r="Z23" s="31">
        <f>TIME(0,X23,Y23)</f>
        <v>3.6111111111111114E-3</v>
      </c>
      <c r="AA23" s="30">
        <v>3</v>
      </c>
      <c r="AB23" s="30">
        <f>AA$14-AA23</f>
        <v>0</v>
      </c>
      <c r="AC23" s="31">
        <f>Z23+TIME(0,0,AB23)</f>
        <v>3.6111111111111114E-3</v>
      </c>
      <c r="AD23" s="30">
        <f>RANK(AC23,AC$20:AC$24,1)</f>
        <v>4</v>
      </c>
      <c r="AE23" s="30">
        <f>VLOOKUP(AD23,'Место-баллы'!$A$3:$B$52,2,0)</f>
        <v>85</v>
      </c>
      <c r="AF23" s="9"/>
      <c r="AG23" s="30">
        <v>6</v>
      </c>
      <c r="AH23" s="30">
        <v>7</v>
      </c>
      <c r="AI23" s="31">
        <f>TIME(0,AG23,AH23)</f>
        <v>4.2476851851851851E-3</v>
      </c>
      <c r="AJ23" s="30">
        <v>6</v>
      </c>
      <c r="AK23" s="30">
        <f>AJ$14-AJ23</f>
        <v>0</v>
      </c>
      <c r="AL23" s="31">
        <f>AI23+TIME(0,0,AK23)</f>
        <v>4.2476851851851851E-3</v>
      </c>
      <c r="AM23" s="30">
        <f>RANK(AL23,AL$20:AL$24,1)</f>
        <v>3</v>
      </c>
      <c r="AN23" s="30">
        <f>VLOOKUP(AM23,'Место-баллы'!$A$3:$B$52,2,0)</f>
        <v>90</v>
      </c>
    </row>
    <row r="24" spans="1:40" ht="14.4" x14ac:dyDescent="0.3">
      <c r="A24" s="8"/>
      <c r="B24" s="18">
        <f>RANK(C24,C$20:C$24,0)</f>
        <v>5</v>
      </c>
      <c r="C24" s="18">
        <f>SUMIF($G$13:$AN$13,1,$G24:$AN24)</f>
        <v>425</v>
      </c>
      <c r="D24" s="12"/>
      <c r="E24" s="12" t="s">
        <v>104</v>
      </c>
      <c r="F24" s="12"/>
      <c r="G24" s="18">
        <v>20</v>
      </c>
      <c r="H24" s="18">
        <f>RANK(G24,G$20:G$24,0)</f>
        <v>5</v>
      </c>
      <c r="I24" s="18">
        <f>VLOOKUP(H24,'Место-баллы'!$A$3:$B$52,2,0)</f>
        <v>80</v>
      </c>
      <c r="J24" s="9"/>
      <c r="K24" s="30">
        <v>3</v>
      </c>
      <c r="L24" s="30">
        <v>5</v>
      </c>
      <c r="M24" s="31">
        <f>TIME(0,K24,L24)</f>
        <v>2.1412037037037038E-3</v>
      </c>
      <c r="N24" s="30">
        <v>1</v>
      </c>
      <c r="O24" s="30">
        <f>N$14-N24</f>
        <v>34</v>
      </c>
      <c r="P24" s="31">
        <f>M24+TIME(0,0,O24)</f>
        <v>2.5347222222222221E-3</v>
      </c>
      <c r="Q24" s="30">
        <f>RANK(P24,P$20:P$24,1)</f>
        <v>5</v>
      </c>
      <c r="R24" s="30">
        <f>VLOOKUP(Q24,'Место-баллы'!$A$3:$B$52,2,0)</f>
        <v>80</v>
      </c>
      <c r="S24" s="12"/>
      <c r="T24" s="18">
        <v>40</v>
      </c>
      <c r="U24" s="18">
        <f>RANK(T24,T$20:T$24,0)</f>
        <v>3</v>
      </c>
      <c r="V24" s="18">
        <f>VLOOKUP(U24,'Место-баллы'!$A$3:$B$52,2,0)</f>
        <v>90</v>
      </c>
      <c r="W24" s="9"/>
      <c r="X24" s="30">
        <v>5</v>
      </c>
      <c r="Y24" s="30">
        <v>10</v>
      </c>
      <c r="Z24" s="31">
        <f>TIME(0,X24,Y24)</f>
        <v>3.5879629629629629E-3</v>
      </c>
      <c r="AA24" s="30">
        <v>3</v>
      </c>
      <c r="AB24" s="30">
        <f>AA$14-AA24</f>
        <v>0</v>
      </c>
      <c r="AC24" s="31">
        <f>Z24+TIME(0,0,AB24)</f>
        <v>3.5879629629629629E-3</v>
      </c>
      <c r="AD24" s="30">
        <f>RANK(AC24,AC$20:AC$24,1)</f>
        <v>3</v>
      </c>
      <c r="AE24" s="30">
        <f>VLOOKUP(AD24,'Место-баллы'!$A$3:$B$52,2,0)</f>
        <v>90</v>
      </c>
      <c r="AF24" s="9"/>
      <c r="AG24" s="30">
        <v>6</v>
      </c>
      <c r="AH24" s="30">
        <v>8</v>
      </c>
      <c r="AI24" s="31">
        <f>TIME(0,AG24,AH24)</f>
        <v>4.2592592592592595E-3</v>
      </c>
      <c r="AJ24" s="30">
        <v>6</v>
      </c>
      <c r="AK24" s="30">
        <f>AJ$14-AJ24</f>
        <v>0</v>
      </c>
      <c r="AL24" s="31">
        <f>AI24+TIME(0,0,AK24)</f>
        <v>4.2592592592592595E-3</v>
      </c>
      <c r="AM24" s="30">
        <f>RANK(AL24,AL$20:AL$24,1)</f>
        <v>4</v>
      </c>
      <c r="AN24" s="30">
        <f>VLOOKUP(AM24,'Место-баллы'!$A$3:$B$52,2,0)</f>
        <v>85</v>
      </c>
    </row>
    <row r="25" spans="1:40" ht="15.75" customHeight="1" x14ac:dyDescent="0.3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 customHeight="1" x14ac:dyDescent="0.3">
      <c r="A26" s="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5.75" customHeight="1" outlineLevel="1" x14ac:dyDescent="0.35">
      <c r="A27" s="8"/>
      <c r="B27" s="23" t="s">
        <v>20</v>
      </c>
      <c r="C27" s="23"/>
      <c r="D27" s="23"/>
      <c r="E27" s="23"/>
      <c r="F27" s="23"/>
      <c r="G27" s="23"/>
      <c r="H27" s="23"/>
      <c r="I27" s="2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5.75" customHeight="1" outlineLevel="1" x14ac:dyDescent="0.3">
      <c r="B28" s="24"/>
      <c r="C28" s="24"/>
      <c r="D28" s="24"/>
      <c r="E28" s="24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5.75" customHeight="1" outlineLevel="1" x14ac:dyDescent="0.35">
      <c r="B29" s="23" t="s">
        <v>21</v>
      </c>
      <c r="C29" s="23"/>
      <c r="D29" s="23"/>
      <c r="E29" s="23"/>
      <c r="F29" s="23"/>
      <c r="G29" s="23"/>
      <c r="H29" s="23"/>
      <c r="I29" s="2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5.75" customHeight="1" x14ac:dyDescent="0.3">
      <c r="J30" s="13"/>
      <c r="K30" s="13"/>
      <c r="L30" s="13"/>
      <c r="M30" s="13"/>
      <c r="N30" s="13"/>
      <c r="O30" s="13"/>
      <c r="P30" s="13"/>
      <c r="Q30" s="13"/>
      <c r="R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5.75" customHeight="1" x14ac:dyDescent="0.3">
      <c r="J31" s="13"/>
      <c r="K31" s="13"/>
      <c r="L31" s="13"/>
      <c r="M31" s="13"/>
      <c r="N31" s="13"/>
      <c r="O31" s="13"/>
      <c r="P31" s="13"/>
      <c r="Q31" s="13"/>
      <c r="R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5.75" customHeight="1" x14ac:dyDescent="0.3">
      <c r="J32" s="13"/>
      <c r="K32" s="13"/>
      <c r="L32" s="13"/>
      <c r="M32" s="13"/>
      <c r="N32" s="13"/>
      <c r="O32" s="13"/>
      <c r="P32" s="13"/>
      <c r="Q32" s="13"/>
      <c r="R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0:40" ht="15.75" customHeight="1" x14ac:dyDescent="0.3"/>
    <row r="34" spans="10:40" ht="15.75" customHeight="1" x14ac:dyDescent="0.3"/>
    <row r="35" spans="10:40" ht="15.75" customHeight="1" x14ac:dyDescent="0.3"/>
    <row r="36" spans="10:40" ht="15.75" customHeight="1" x14ac:dyDescent="0.3"/>
    <row r="37" spans="10:40" ht="15.75" customHeight="1" x14ac:dyDescent="0.3"/>
    <row r="38" spans="10:40" ht="15.75" customHeight="1" x14ac:dyDescent="0.3"/>
    <row r="39" spans="10:40" ht="15.75" customHeight="1" x14ac:dyDescent="0.3"/>
    <row r="40" spans="10:40" ht="15.75" customHeight="1" x14ac:dyDescent="0.3"/>
    <row r="41" spans="10:40" ht="15.75" customHeight="1" x14ac:dyDescent="0.3">
      <c r="J41" s="32"/>
      <c r="K41" s="32"/>
      <c r="L41" s="32"/>
      <c r="M41" s="32"/>
      <c r="N41" s="32"/>
      <c r="O41" s="32"/>
      <c r="P41" s="32"/>
      <c r="Q41" s="32"/>
      <c r="R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0:40" ht="15.75" customHeight="1" x14ac:dyDescent="0.3"/>
    <row r="43" spans="10:40" ht="15.75" customHeight="1" x14ac:dyDescent="0.3"/>
    <row r="44" spans="10:40" ht="15.75" customHeight="1" x14ac:dyDescent="0.3"/>
    <row r="45" spans="10:40" ht="15.75" customHeight="1" x14ac:dyDescent="0.3"/>
    <row r="46" spans="10:40" ht="15.75" customHeight="1" x14ac:dyDescent="0.3"/>
    <row r="47" spans="10:40" ht="15.75" customHeight="1" x14ac:dyDescent="0.3"/>
    <row r="48" spans="10:4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</sheetData>
  <autoFilter ref="B19:AN19" xr:uid="{619982E7-7ABD-4B72-84BE-A510CC0B83BB}">
    <sortState xmlns:xlrd2="http://schemas.microsoft.com/office/spreadsheetml/2017/richdata2" ref="B20:AN24">
      <sortCondition ref="B19"/>
    </sortState>
  </autoFilter>
  <mergeCells count="16">
    <mergeCell ref="K17:R18"/>
    <mergeCell ref="X17:AE18"/>
    <mergeCell ref="AG17:AN18"/>
    <mergeCell ref="B1:AN1"/>
    <mergeCell ref="B2:AN2"/>
    <mergeCell ref="B3:AN3"/>
    <mergeCell ref="B4:AN4"/>
    <mergeCell ref="T17:V18"/>
    <mergeCell ref="B17:C18"/>
    <mergeCell ref="E17:E18"/>
    <mergeCell ref="G17:I18"/>
    <mergeCell ref="B6:AN6"/>
    <mergeCell ref="B7:AN7"/>
    <mergeCell ref="B8:AN8"/>
    <mergeCell ref="B9:AN9"/>
    <mergeCell ref="B11:AN11"/>
  </mergeCells>
  <printOptions horizontalCentered="1" verticalCentered="1"/>
  <pageMargins left="0.25" right="0.25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2BCF-1133-46B9-995B-9FA7E52E98B8}">
  <sheetPr>
    <pageSetUpPr fitToPage="1"/>
  </sheetPr>
  <dimension ref="A1:AN86"/>
  <sheetViews>
    <sheetView topLeftCell="A9" zoomScaleNormal="100" workbookViewId="0">
      <selection activeCell="B11" sqref="B11:AN22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customWidth="1"/>
    <col min="20" max="20" width="6.88671875" customWidth="1"/>
    <col min="21" max="21" width="7.109375" bestFit="1" customWidth="1"/>
    <col min="22" max="22" width="6.88671875" bestFit="1" customWidth="1"/>
    <col min="23" max="23" width="1.44140625" style="25" customWidth="1"/>
    <col min="24" max="24" width="5.109375" style="25" hidden="1" customWidth="1" outlineLevel="1"/>
    <col min="25" max="25" width="4.33203125" style="25" hidden="1" customWidth="1" outlineLevel="1"/>
    <col min="26" max="26" width="7.109375" style="25" bestFit="1" customWidth="1" collapsed="1"/>
    <col min="27" max="27" width="6.88671875" style="25" customWidth="1"/>
    <col min="28" max="28" width="7.88671875" style="25" hidden="1" customWidth="1" outlineLevel="1"/>
    <col min="29" max="29" width="7.109375" style="25" hidden="1" customWidth="1" outlineLevel="1"/>
    <col min="30" max="30" width="7.109375" style="25" bestFit="1" customWidth="1" collapsed="1"/>
    <col min="31" max="31" width="6.88671875" style="25" bestFit="1" customWidth="1"/>
    <col min="32" max="32" width="1.44140625" style="25" customWidth="1"/>
    <col min="33" max="33" width="5.109375" style="25" hidden="1" customWidth="1" outlineLevel="1"/>
    <col min="34" max="34" width="4.33203125" style="25" hidden="1" customWidth="1" outlineLevel="1"/>
    <col min="35" max="35" width="7.109375" style="25" bestFit="1" customWidth="1" collapsed="1"/>
    <col min="36" max="36" width="6.88671875" style="25" customWidth="1"/>
    <col min="37" max="37" width="7.88671875" style="25" hidden="1" customWidth="1" outlineLevel="1"/>
    <col min="38" max="38" width="7.109375" style="25" hidden="1" customWidth="1" outlineLevel="1"/>
    <col min="39" max="39" width="7.109375" style="25" bestFit="1" customWidth="1" collapsed="1"/>
    <col min="40" max="40" width="6.88671875" style="25" bestFit="1" customWidth="1"/>
  </cols>
  <sheetData>
    <row r="1" spans="2:40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2:40" ht="15" customHeight="1" outlineLevel="1" x14ac:dyDescent="0.3">
      <c r="B5" s="13"/>
      <c r="C5" s="13"/>
      <c r="D5" s="13"/>
      <c r="E5" s="13"/>
      <c r="F5" s="13"/>
      <c r="G5" s="13"/>
      <c r="H5" s="13"/>
      <c r="I5" s="13"/>
      <c r="S5" s="13"/>
      <c r="T5" s="13"/>
      <c r="U5" s="13"/>
      <c r="V5" s="13"/>
    </row>
    <row r="6" spans="2:40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2:40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2:40" ht="18.75" customHeight="1" outlineLevel="1" x14ac:dyDescent="0.3">
      <c r="B8" s="50" t="s">
        <v>25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</row>
    <row r="9" spans="2:40" ht="18.75" customHeight="1" outlineLevel="1" x14ac:dyDescent="0.3">
      <c r="B9" s="50" t="s">
        <v>33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2:40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S10" s="13"/>
      <c r="T10" s="13"/>
      <c r="U10" s="13"/>
      <c r="V10" s="13"/>
    </row>
    <row r="11" spans="2:40" ht="25.5" customHeight="1" outlineLevel="1" x14ac:dyDescent="0.3">
      <c r="B11" s="51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2:40" ht="15" customHeight="1" x14ac:dyDescent="0.3">
      <c r="B12" s="13"/>
      <c r="C12" s="13"/>
      <c r="D12" s="13"/>
      <c r="E12" s="13"/>
      <c r="F12" s="13"/>
      <c r="G12" s="13"/>
      <c r="H12" s="13"/>
      <c r="I12" s="13"/>
      <c r="S12" s="13"/>
      <c r="T12" s="13"/>
      <c r="U12" s="13"/>
      <c r="V12" s="13"/>
    </row>
    <row r="13" spans="2:40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S13" s="13"/>
      <c r="T13" s="16"/>
      <c r="U13" s="16"/>
      <c r="V13" s="17">
        <v>1</v>
      </c>
      <c r="X13" s="26"/>
      <c r="Y13" s="26"/>
      <c r="AB13" s="26"/>
      <c r="AC13" s="3"/>
      <c r="AE13" s="4">
        <v>1</v>
      </c>
      <c r="AG13" s="26"/>
      <c r="AH13" s="26"/>
      <c r="AK13" s="26"/>
      <c r="AL13" s="3"/>
      <c r="AN13" s="4">
        <v>1</v>
      </c>
    </row>
    <row r="14" spans="2:40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S14" s="13"/>
      <c r="T14" s="16"/>
      <c r="U14" s="16"/>
      <c r="V14" s="16"/>
      <c r="X14" s="26"/>
      <c r="Y14" s="26"/>
      <c r="Z14" s="26"/>
      <c r="AA14" s="27">
        <v>3</v>
      </c>
      <c r="AB14" s="26"/>
      <c r="AC14" s="26"/>
      <c r="AD14" s="26"/>
      <c r="AG14" s="26"/>
      <c r="AH14" s="26"/>
      <c r="AI14" s="26"/>
      <c r="AJ14" s="27">
        <f>2*(2+1)</f>
        <v>6</v>
      </c>
      <c r="AK14" s="26"/>
      <c r="AL14" s="26"/>
      <c r="AM14" s="26"/>
    </row>
    <row r="15" spans="2:40" ht="14.4" hidden="1" outlineLevel="1" x14ac:dyDescent="0.3">
      <c r="B15" s="13"/>
      <c r="C15" s="13"/>
      <c r="D15" s="13"/>
      <c r="E15" s="15"/>
      <c r="F15" s="13"/>
      <c r="G15" s="16"/>
      <c r="H15" s="16"/>
      <c r="I15" s="16"/>
      <c r="K15" s="3"/>
      <c r="L15" s="26"/>
      <c r="M15" s="26"/>
      <c r="N15" s="26" t="s">
        <v>54</v>
      </c>
      <c r="O15" s="26"/>
      <c r="P15" s="26"/>
      <c r="Q15" s="26"/>
      <c r="S15" s="13"/>
      <c r="T15" s="16"/>
      <c r="U15" s="16"/>
      <c r="V15" s="16"/>
      <c r="X15" s="3"/>
      <c r="Y15" s="26"/>
      <c r="Z15" s="26"/>
      <c r="AA15" s="26"/>
      <c r="AB15" s="26"/>
      <c r="AC15" s="26"/>
      <c r="AD15" s="26"/>
      <c r="AG15" s="3"/>
      <c r="AH15" s="26"/>
      <c r="AI15" s="26"/>
      <c r="AJ15" s="26"/>
      <c r="AK15" s="26"/>
      <c r="AL15" s="26"/>
      <c r="AM15" s="26"/>
    </row>
    <row r="16" spans="2:40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S16" s="13"/>
      <c r="T16" s="16"/>
      <c r="U16" s="16"/>
      <c r="V16" s="16"/>
      <c r="X16" s="26"/>
      <c r="Y16" s="26"/>
      <c r="Z16" s="26"/>
      <c r="AB16" s="26"/>
      <c r="AC16" s="26"/>
      <c r="AD16" s="26"/>
      <c r="AG16" s="26"/>
      <c r="AH16" s="26"/>
      <c r="AI16" s="26"/>
      <c r="AK16" s="26"/>
      <c r="AL16" s="26"/>
      <c r="AM16" s="26"/>
    </row>
    <row r="17" spans="1:40" ht="15" customHeight="1" collapsed="1" x14ac:dyDescent="0.3">
      <c r="B17" s="42" t="s">
        <v>3</v>
      </c>
      <c r="C17" s="44"/>
      <c r="D17" s="18"/>
      <c r="E17" s="48" t="s">
        <v>27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18"/>
      <c r="T17" s="42" t="s">
        <v>4</v>
      </c>
      <c r="U17" s="43"/>
      <c r="V17" s="44"/>
      <c r="W17" s="28"/>
      <c r="X17" s="39" t="s">
        <v>55</v>
      </c>
      <c r="Y17" s="39"/>
      <c r="Z17" s="39"/>
      <c r="AA17" s="39"/>
      <c r="AB17" s="39"/>
      <c r="AC17" s="39"/>
      <c r="AD17" s="39"/>
      <c r="AE17" s="39"/>
      <c r="AF17" s="28"/>
      <c r="AG17" s="39" t="s">
        <v>56</v>
      </c>
      <c r="AH17" s="39"/>
      <c r="AI17" s="39"/>
      <c r="AJ17" s="39"/>
      <c r="AK17" s="39"/>
      <c r="AL17" s="39"/>
      <c r="AM17" s="39"/>
      <c r="AN17" s="39"/>
    </row>
    <row r="18" spans="1:40" ht="14.4" x14ac:dyDescent="0.3">
      <c r="B18" s="45"/>
      <c r="C18" s="47"/>
      <c r="D18" s="19"/>
      <c r="E18" s="49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19"/>
      <c r="T18" s="45"/>
      <c r="U18" s="46"/>
      <c r="V18" s="47"/>
      <c r="W18" s="29"/>
      <c r="X18" s="39"/>
      <c r="Y18" s="39"/>
      <c r="Z18" s="39"/>
      <c r="AA18" s="39"/>
      <c r="AB18" s="39"/>
      <c r="AC18" s="39"/>
      <c r="AD18" s="39"/>
      <c r="AE18" s="39"/>
      <c r="AF18" s="29"/>
      <c r="AG18" s="39"/>
      <c r="AH18" s="39"/>
      <c r="AI18" s="39"/>
      <c r="AJ18" s="39"/>
      <c r="AK18" s="39"/>
      <c r="AL18" s="39"/>
      <c r="AM18" s="39"/>
      <c r="AN18" s="39"/>
    </row>
    <row r="19" spans="1:40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21"/>
      <c r="T19" s="20" t="s">
        <v>14</v>
      </c>
      <c r="U19" s="22" t="s">
        <v>12</v>
      </c>
      <c r="V19" s="22" t="s">
        <v>13</v>
      </c>
      <c r="W19" s="10"/>
      <c r="X19" s="5" t="s">
        <v>9</v>
      </c>
      <c r="Y19" s="5" t="s">
        <v>10</v>
      </c>
      <c r="Z19" s="5" t="s">
        <v>11</v>
      </c>
      <c r="AA19" s="6" t="s">
        <v>14</v>
      </c>
      <c r="AB19" s="5" t="s">
        <v>15</v>
      </c>
      <c r="AC19" s="5" t="s">
        <v>11</v>
      </c>
      <c r="AD19" s="5" t="s">
        <v>12</v>
      </c>
      <c r="AE19" s="5" t="s">
        <v>13</v>
      </c>
      <c r="AF19" s="10"/>
      <c r="AG19" s="5" t="s">
        <v>9</v>
      </c>
      <c r="AH19" s="5" t="s">
        <v>10</v>
      </c>
      <c r="AI19" s="5" t="s">
        <v>11</v>
      </c>
      <c r="AJ19" s="6" t="s">
        <v>14</v>
      </c>
      <c r="AK19" s="5" t="s">
        <v>15</v>
      </c>
      <c r="AL19" s="5" t="s">
        <v>11</v>
      </c>
      <c r="AM19" s="5" t="s">
        <v>12</v>
      </c>
      <c r="AN19" s="5" t="s">
        <v>13</v>
      </c>
    </row>
    <row r="20" spans="1:40" ht="14.4" x14ac:dyDescent="0.3">
      <c r="A20" s="8"/>
      <c r="B20" s="18">
        <f>RANK(C20,C$20:C$22,0)</f>
        <v>1</v>
      </c>
      <c r="C20" s="18">
        <f>SUMIF($G$13:$AN$13,1,$G20:$AN20)</f>
        <v>490</v>
      </c>
      <c r="D20" s="12"/>
      <c r="E20" s="12" t="s">
        <v>107</v>
      </c>
      <c r="F20" s="12"/>
      <c r="G20" s="18">
        <v>37</v>
      </c>
      <c r="H20" s="18">
        <f>RANK(G20,G$20:G$22,0)</f>
        <v>1</v>
      </c>
      <c r="I20" s="18">
        <f>VLOOKUP(H20,'Место-баллы'!$A$3:$B$52,2,0)</f>
        <v>100</v>
      </c>
      <c r="J20" s="9"/>
      <c r="K20" s="30">
        <v>3</v>
      </c>
      <c r="L20" s="30">
        <v>5</v>
      </c>
      <c r="M20" s="31">
        <f>TIME(0,K20,L20)</f>
        <v>2.1412037037037038E-3</v>
      </c>
      <c r="N20" s="30">
        <v>5</v>
      </c>
      <c r="O20" s="30">
        <f>N$14-N20</f>
        <v>30</v>
      </c>
      <c r="P20" s="31">
        <f>M20+TIME(0,0,O20)</f>
        <v>2.488425925925926E-3</v>
      </c>
      <c r="Q20" s="30">
        <f>RANK(P20,P$20:P$22,1)</f>
        <v>1</v>
      </c>
      <c r="R20" s="30">
        <f>VLOOKUP(Q20,'Место-баллы'!$A$3:$B$52,2,0)</f>
        <v>100</v>
      </c>
      <c r="S20" s="12"/>
      <c r="T20" s="18">
        <v>60</v>
      </c>
      <c r="U20" s="18">
        <f>RANK(T20,T$20:T$22,0)</f>
        <v>1</v>
      </c>
      <c r="V20" s="18">
        <f>VLOOKUP(U20,'Место-баллы'!$A$3:$B$52,2,0)</f>
        <v>100</v>
      </c>
      <c r="W20" s="9"/>
      <c r="X20" s="30">
        <v>5</v>
      </c>
      <c r="Y20" s="30">
        <v>25</v>
      </c>
      <c r="Z20" s="31">
        <f>TIME(0,X20,Y20)</f>
        <v>3.7615740740740739E-3</v>
      </c>
      <c r="AA20" s="30">
        <v>3</v>
      </c>
      <c r="AB20" s="30">
        <f>AA$14-AA20</f>
        <v>0</v>
      </c>
      <c r="AC20" s="31">
        <f>Z20+TIME(0,0,AB20)</f>
        <v>3.7615740740740739E-3</v>
      </c>
      <c r="AD20" s="30">
        <f>RANK(AC20,AC$20:AC$22,1)</f>
        <v>2</v>
      </c>
      <c r="AE20" s="30">
        <f>VLOOKUP(AD20,'Место-баллы'!$A$3:$B$52,2,0)</f>
        <v>95</v>
      </c>
      <c r="AF20" s="9"/>
      <c r="AG20" s="30">
        <v>5</v>
      </c>
      <c r="AH20" s="30">
        <v>14</v>
      </c>
      <c r="AI20" s="31">
        <f>TIME(0,AG20,AH20)</f>
        <v>3.6342592592592594E-3</v>
      </c>
      <c r="AJ20" s="30">
        <v>6</v>
      </c>
      <c r="AK20" s="30">
        <f>AJ$14-AJ20</f>
        <v>0</v>
      </c>
      <c r="AL20" s="31">
        <f>AI20+TIME(0,0,AK20)</f>
        <v>3.6342592592592594E-3</v>
      </c>
      <c r="AM20" s="30">
        <f>RANK(AL20,AL$20:AL$22,1)</f>
        <v>2</v>
      </c>
      <c r="AN20" s="30">
        <f>VLOOKUP(AM20,'Место-баллы'!$A$3:$B$52,2,0)</f>
        <v>95</v>
      </c>
    </row>
    <row r="21" spans="1:40" ht="14.4" x14ac:dyDescent="0.3">
      <c r="A21" s="8"/>
      <c r="B21" s="18">
        <f>RANK(C21,C$20:C$22,0)</f>
        <v>2</v>
      </c>
      <c r="C21" s="18">
        <f>SUMIF($G$13:$AN$13,1,$G21:$AN21)</f>
        <v>485</v>
      </c>
      <c r="D21" s="12"/>
      <c r="E21" s="12" t="s">
        <v>105</v>
      </c>
      <c r="F21" s="12"/>
      <c r="G21" s="18">
        <v>31</v>
      </c>
      <c r="H21" s="18">
        <f>RANK(G21,G$20:G$22,0)</f>
        <v>3</v>
      </c>
      <c r="I21" s="18">
        <f>VLOOKUP(H21,'Место-баллы'!$A$3:$B$52,2,0)</f>
        <v>90</v>
      </c>
      <c r="J21" s="9"/>
      <c r="K21" s="30">
        <v>3</v>
      </c>
      <c r="L21" s="30">
        <v>5</v>
      </c>
      <c r="M21" s="31">
        <f>TIME(0,K21,L21)</f>
        <v>2.1412037037037038E-3</v>
      </c>
      <c r="N21" s="30">
        <v>5</v>
      </c>
      <c r="O21" s="30">
        <f>N$14-N21</f>
        <v>30</v>
      </c>
      <c r="P21" s="31">
        <f>M21+TIME(0,0,O21)</f>
        <v>2.488425925925926E-3</v>
      </c>
      <c r="Q21" s="30">
        <f>RANK(P21,P$20:P$22,1)</f>
        <v>1</v>
      </c>
      <c r="R21" s="30">
        <f>VLOOKUP(Q21,'Место-баллы'!$A$3:$B$52,2,0)</f>
        <v>100</v>
      </c>
      <c r="S21" s="12"/>
      <c r="T21" s="18">
        <v>55</v>
      </c>
      <c r="U21" s="18">
        <f>RANK(T21,T$20:T$22,0)</f>
        <v>2</v>
      </c>
      <c r="V21" s="18">
        <f>VLOOKUP(U21,'Место-баллы'!$A$3:$B$52,2,0)</f>
        <v>95</v>
      </c>
      <c r="W21" s="9"/>
      <c r="X21" s="30">
        <v>5</v>
      </c>
      <c r="Y21" s="30">
        <v>22</v>
      </c>
      <c r="Z21" s="31">
        <f>TIME(0,X21,Y21)</f>
        <v>3.7268518518518514E-3</v>
      </c>
      <c r="AA21" s="30">
        <v>3</v>
      </c>
      <c r="AB21" s="30">
        <f>AA$14-AA21</f>
        <v>0</v>
      </c>
      <c r="AC21" s="31">
        <f>Z21+TIME(0,0,AB21)</f>
        <v>3.7268518518518514E-3</v>
      </c>
      <c r="AD21" s="30">
        <f>RANK(AC21,AC$20:AC$22,1)</f>
        <v>1</v>
      </c>
      <c r="AE21" s="30">
        <f>VLOOKUP(AD21,'Место-баллы'!$A$3:$B$52,2,0)</f>
        <v>100</v>
      </c>
      <c r="AF21" s="9"/>
      <c r="AG21" s="30">
        <v>5</v>
      </c>
      <c r="AH21" s="30">
        <v>2</v>
      </c>
      <c r="AI21" s="31">
        <f>TIME(0,AG21,AH21)</f>
        <v>3.4953703703703705E-3</v>
      </c>
      <c r="AJ21" s="30">
        <v>6</v>
      </c>
      <c r="AK21" s="30">
        <f>AJ$14-AJ21</f>
        <v>0</v>
      </c>
      <c r="AL21" s="31">
        <f>AI21+TIME(0,0,AK21)</f>
        <v>3.4953703703703705E-3</v>
      </c>
      <c r="AM21" s="30">
        <f>RANK(AL21,AL$20:AL$22,1)</f>
        <v>1</v>
      </c>
      <c r="AN21" s="30">
        <f>VLOOKUP(AM21,'Место-баллы'!$A$3:$B$52,2,0)</f>
        <v>100</v>
      </c>
    </row>
    <row r="22" spans="1:40" ht="14.4" x14ac:dyDescent="0.3">
      <c r="A22" s="8"/>
      <c r="B22" s="18">
        <f>RANK(C22,C$20:C$22,0)</f>
        <v>3</v>
      </c>
      <c r="C22" s="18">
        <f>SUMIF($G$13:$AN$13,1,$G22:$AN22)</f>
        <v>455</v>
      </c>
      <c r="D22" s="12"/>
      <c r="E22" s="12" t="s">
        <v>106</v>
      </c>
      <c r="F22" s="12"/>
      <c r="G22" s="18">
        <v>32</v>
      </c>
      <c r="H22" s="18">
        <f>RANK(G22,G$20:G$22,0)</f>
        <v>2</v>
      </c>
      <c r="I22" s="18">
        <f>VLOOKUP(H22,'Место-баллы'!$A$3:$B$52,2,0)</f>
        <v>95</v>
      </c>
      <c r="J22" s="9"/>
      <c r="K22" s="30">
        <v>3</v>
      </c>
      <c r="L22" s="30">
        <v>5</v>
      </c>
      <c r="M22" s="31">
        <f>TIME(0,K22,L22)</f>
        <v>2.1412037037037038E-3</v>
      </c>
      <c r="N22" s="30">
        <v>1</v>
      </c>
      <c r="O22" s="30">
        <f>N$14-N22</f>
        <v>34</v>
      </c>
      <c r="P22" s="31">
        <f>M22+TIME(0,0,O22)</f>
        <v>2.5347222222222221E-3</v>
      </c>
      <c r="Q22" s="30">
        <f>RANK(P22,P$20:P$22,1)</f>
        <v>3</v>
      </c>
      <c r="R22" s="30">
        <f>VLOOKUP(Q22,'Место-баллы'!$A$3:$B$52,2,0)</f>
        <v>90</v>
      </c>
      <c r="S22" s="12"/>
      <c r="T22" s="18">
        <v>18</v>
      </c>
      <c r="U22" s="18">
        <f>RANK(T22,T$20:T$22,0)</f>
        <v>3</v>
      </c>
      <c r="V22" s="18">
        <f>VLOOKUP(U22,'Место-баллы'!$A$3:$B$52,2,0)</f>
        <v>90</v>
      </c>
      <c r="W22" s="9"/>
      <c r="X22" s="30">
        <v>5</v>
      </c>
      <c r="Y22" s="30">
        <v>32</v>
      </c>
      <c r="Z22" s="31">
        <f>TIME(0,X22,Y22)</f>
        <v>3.8425925925925923E-3</v>
      </c>
      <c r="AA22" s="30">
        <v>3</v>
      </c>
      <c r="AB22" s="30">
        <f>AA$14-AA22</f>
        <v>0</v>
      </c>
      <c r="AC22" s="31">
        <f>Z22+TIME(0,0,AB22)</f>
        <v>3.8425925925925923E-3</v>
      </c>
      <c r="AD22" s="30">
        <f>RANK(AC22,AC$20:AC$22,1)</f>
        <v>3</v>
      </c>
      <c r="AE22" s="30">
        <f>VLOOKUP(AD22,'Место-баллы'!$A$3:$B$52,2,0)</f>
        <v>90</v>
      </c>
      <c r="AF22" s="9"/>
      <c r="AG22" s="30">
        <v>5</v>
      </c>
      <c r="AH22" s="30">
        <v>31</v>
      </c>
      <c r="AI22" s="31">
        <f>TIME(0,AG22,AH22)</f>
        <v>3.8310185185185183E-3</v>
      </c>
      <c r="AJ22" s="30">
        <v>6</v>
      </c>
      <c r="AK22" s="30">
        <f>AJ$14-AJ22</f>
        <v>0</v>
      </c>
      <c r="AL22" s="31">
        <f>AI22+TIME(0,0,AK22)</f>
        <v>3.8310185185185183E-3</v>
      </c>
      <c r="AM22" s="30">
        <f>RANK(AL22,AL$20:AL$22,1)</f>
        <v>3</v>
      </c>
      <c r="AN22" s="30">
        <f>VLOOKUP(AM22,'Место-баллы'!$A$3:$B$52,2,0)</f>
        <v>90</v>
      </c>
    </row>
    <row r="23" spans="1:40" ht="15.75" customHeight="1" x14ac:dyDescent="0.3">
      <c r="A23" s="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5.75" customHeight="1" x14ac:dyDescent="0.3">
      <c r="A24" s="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5.75" customHeight="1" outlineLevel="1" x14ac:dyDescent="0.35">
      <c r="A25" s="8"/>
      <c r="B25" s="23" t="s">
        <v>20</v>
      </c>
      <c r="C25" s="23"/>
      <c r="D25" s="23"/>
      <c r="E25" s="23"/>
      <c r="F25" s="23"/>
      <c r="G25" s="23"/>
      <c r="H25" s="23"/>
      <c r="I25" s="2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 customHeight="1" outlineLevel="1" x14ac:dyDescent="0.3">
      <c r="B26" s="24"/>
      <c r="C26" s="24"/>
      <c r="D26" s="24"/>
      <c r="E26" s="2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5.75" customHeight="1" outlineLevel="1" x14ac:dyDescent="0.35">
      <c r="B27" s="23" t="s">
        <v>21</v>
      </c>
      <c r="C27" s="23"/>
      <c r="D27" s="23"/>
      <c r="E27" s="23"/>
      <c r="F27" s="23"/>
      <c r="G27" s="23"/>
      <c r="H27" s="23"/>
      <c r="I27" s="2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5.75" customHeight="1" x14ac:dyDescent="0.3">
      <c r="J28" s="13"/>
      <c r="K28" s="13"/>
      <c r="L28" s="13"/>
      <c r="M28" s="13"/>
      <c r="N28" s="13"/>
      <c r="O28" s="13"/>
      <c r="P28" s="13"/>
      <c r="Q28" s="13"/>
      <c r="R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5.75" customHeight="1" x14ac:dyDescent="0.3">
      <c r="J29" s="13"/>
      <c r="K29" s="13"/>
      <c r="L29" s="13"/>
      <c r="M29" s="13"/>
      <c r="N29" s="13"/>
      <c r="O29" s="13"/>
      <c r="P29" s="13"/>
      <c r="Q29" s="13"/>
      <c r="R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5.75" customHeight="1" x14ac:dyDescent="0.3">
      <c r="J30" s="13"/>
      <c r="K30" s="13"/>
      <c r="L30" s="13"/>
      <c r="M30" s="13"/>
      <c r="N30" s="13"/>
      <c r="O30" s="13"/>
      <c r="P30" s="13"/>
      <c r="Q30" s="13"/>
      <c r="R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5.75" customHeight="1" x14ac:dyDescent="0.3"/>
    <row r="32" spans="1:40" ht="15.75" customHeight="1" x14ac:dyDescent="0.3"/>
    <row r="33" spans="10:40" ht="15.75" customHeight="1" x14ac:dyDescent="0.3"/>
    <row r="34" spans="10:40" ht="15.75" customHeight="1" x14ac:dyDescent="0.3"/>
    <row r="35" spans="10:40" ht="15.75" customHeight="1" x14ac:dyDescent="0.3"/>
    <row r="36" spans="10:40" ht="15.75" customHeight="1" x14ac:dyDescent="0.3"/>
    <row r="37" spans="10:40" ht="15.75" customHeight="1" x14ac:dyDescent="0.3"/>
    <row r="38" spans="10:40" ht="15.75" customHeight="1" x14ac:dyDescent="0.3"/>
    <row r="39" spans="10:40" ht="15.75" customHeight="1" x14ac:dyDescent="0.3">
      <c r="J39" s="32"/>
      <c r="K39" s="32"/>
      <c r="L39" s="32"/>
      <c r="M39" s="32"/>
      <c r="N39" s="32"/>
      <c r="O39" s="32"/>
      <c r="P39" s="32"/>
      <c r="Q39" s="32"/>
      <c r="R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</row>
    <row r="40" spans="10:40" ht="15.75" customHeight="1" x14ac:dyDescent="0.3"/>
    <row r="41" spans="10:40" ht="15.75" customHeight="1" x14ac:dyDescent="0.3"/>
    <row r="42" spans="10:40" ht="15.75" customHeight="1" x14ac:dyDescent="0.3"/>
    <row r="43" spans="10:40" ht="15.75" customHeight="1" x14ac:dyDescent="0.3"/>
    <row r="44" spans="10:40" ht="15.75" customHeight="1" x14ac:dyDescent="0.3"/>
    <row r="45" spans="10:40" ht="15.75" customHeight="1" x14ac:dyDescent="0.3"/>
    <row r="46" spans="10:40" ht="15.75" customHeight="1" x14ac:dyDescent="0.3"/>
    <row r="47" spans="10:40" ht="15.75" customHeight="1" x14ac:dyDescent="0.3"/>
    <row r="48" spans="10:4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</sheetData>
  <autoFilter ref="B19:AN19" xr:uid="{619982E7-7ABD-4B72-84BE-A510CC0B83BB}">
    <sortState xmlns:xlrd2="http://schemas.microsoft.com/office/spreadsheetml/2017/richdata2" ref="B20:AN22">
      <sortCondition ref="B19"/>
    </sortState>
  </autoFilter>
  <mergeCells count="16">
    <mergeCell ref="B8:AN8"/>
    <mergeCell ref="B9:AN9"/>
    <mergeCell ref="B11:AN11"/>
    <mergeCell ref="B17:C18"/>
    <mergeCell ref="E17:E18"/>
    <mergeCell ref="G17:I18"/>
    <mergeCell ref="K17:R18"/>
    <mergeCell ref="T17:V18"/>
    <mergeCell ref="X17:AE18"/>
    <mergeCell ref="AG17:AN18"/>
    <mergeCell ref="B7:AN7"/>
    <mergeCell ref="B1:AN1"/>
    <mergeCell ref="B2:AN2"/>
    <mergeCell ref="B3:AN3"/>
    <mergeCell ref="B4:AN4"/>
    <mergeCell ref="B6:AN6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4B35E-B90D-44FE-9F82-26DACA85CD3D}">
  <sheetPr>
    <pageSetUpPr fitToPage="1"/>
  </sheetPr>
  <dimension ref="A1:AN90"/>
  <sheetViews>
    <sheetView topLeftCell="A4" zoomScaleNormal="100" workbookViewId="0">
      <selection activeCell="B11" sqref="B11:AN26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customWidth="1"/>
    <col min="20" max="20" width="6.88671875" customWidth="1"/>
    <col min="21" max="21" width="7.109375" bestFit="1" customWidth="1"/>
    <col min="22" max="22" width="6.88671875" bestFit="1" customWidth="1"/>
    <col min="23" max="23" width="1.44140625" style="25" customWidth="1"/>
    <col min="24" max="24" width="5.109375" style="25" hidden="1" customWidth="1" outlineLevel="1"/>
    <col min="25" max="25" width="4.33203125" style="25" hidden="1" customWidth="1" outlineLevel="1"/>
    <col min="26" max="26" width="7.109375" style="25" bestFit="1" customWidth="1" collapsed="1"/>
    <col min="27" max="27" width="6.88671875" style="25" customWidth="1"/>
    <col min="28" max="28" width="7.88671875" style="25" hidden="1" customWidth="1" outlineLevel="1"/>
    <col min="29" max="29" width="7.109375" style="25" hidden="1" customWidth="1" outlineLevel="1"/>
    <col min="30" max="30" width="7.109375" style="25" bestFit="1" customWidth="1" collapsed="1"/>
    <col min="31" max="31" width="6.88671875" style="25" bestFit="1" customWidth="1"/>
    <col min="32" max="32" width="1.44140625" style="25" customWidth="1"/>
    <col min="33" max="33" width="5.109375" style="25" hidden="1" customWidth="1" outlineLevel="1"/>
    <col min="34" max="34" width="4.33203125" style="25" hidden="1" customWidth="1" outlineLevel="1"/>
    <col min="35" max="35" width="7.109375" style="25" bestFit="1" customWidth="1" collapsed="1"/>
    <col min="36" max="36" width="6.88671875" style="25" customWidth="1"/>
    <col min="37" max="37" width="7.88671875" style="25" hidden="1" customWidth="1" outlineLevel="1"/>
    <col min="38" max="38" width="7.109375" style="25" hidden="1" customWidth="1" outlineLevel="1"/>
    <col min="39" max="39" width="7.109375" style="25" bestFit="1" customWidth="1" collapsed="1"/>
    <col min="40" max="40" width="6.88671875" style="25" bestFit="1" customWidth="1"/>
  </cols>
  <sheetData>
    <row r="1" spans="2:40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2:40" ht="15" customHeight="1" outlineLevel="1" x14ac:dyDescent="0.3">
      <c r="B5" s="13"/>
      <c r="C5" s="13"/>
      <c r="D5" s="13"/>
      <c r="E5" s="13"/>
      <c r="F5" s="13"/>
      <c r="G5" s="13"/>
      <c r="H5" s="13"/>
      <c r="I5" s="13"/>
      <c r="S5" s="13"/>
      <c r="T5" s="13"/>
      <c r="U5" s="13"/>
      <c r="V5" s="13"/>
    </row>
    <row r="6" spans="2:40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2:40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2:40" ht="18.75" customHeight="1" outlineLevel="1" x14ac:dyDescent="0.3">
      <c r="B8" s="52" t="s">
        <v>37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2:40" ht="18.75" customHeight="1" outlineLevel="1" x14ac:dyDescent="0.3">
      <c r="B9" s="50" t="s">
        <v>36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2:40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S10" s="13"/>
      <c r="T10" s="13"/>
      <c r="U10" s="13"/>
      <c r="V10" s="13"/>
    </row>
    <row r="11" spans="2:40" ht="25.5" customHeight="1" outlineLevel="1" x14ac:dyDescent="0.3">
      <c r="B11" s="51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2:40" ht="15" customHeight="1" x14ac:dyDescent="0.3">
      <c r="B12" s="13"/>
      <c r="C12" s="13"/>
      <c r="D12" s="13"/>
      <c r="E12" s="13"/>
      <c r="F12" s="13"/>
      <c r="G12" s="13"/>
      <c r="H12" s="13"/>
      <c r="I12" s="13"/>
      <c r="S12" s="13"/>
      <c r="T12" s="13"/>
      <c r="U12" s="13"/>
      <c r="V12" s="13"/>
    </row>
    <row r="13" spans="2:40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S13" s="13"/>
      <c r="T13" s="16"/>
      <c r="U13" s="16"/>
      <c r="V13" s="17">
        <v>1</v>
      </c>
      <c r="X13" s="26"/>
      <c r="Y13" s="26"/>
      <c r="AB13" s="26"/>
      <c r="AC13" s="3"/>
      <c r="AE13" s="4">
        <v>1</v>
      </c>
      <c r="AG13" s="26"/>
      <c r="AH13" s="26"/>
      <c r="AK13" s="26"/>
      <c r="AL13" s="3"/>
      <c r="AN13" s="4">
        <v>1</v>
      </c>
    </row>
    <row r="14" spans="2:40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S14" s="13"/>
      <c r="T14" s="16"/>
      <c r="U14" s="16"/>
      <c r="V14" s="16"/>
      <c r="X14" s="26"/>
      <c r="Y14" s="26"/>
      <c r="Z14" s="26"/>
      <c r="AA14" s="27">
        <v>3</v>
      </c>
      <c r="AB14" s="26"/>
      <c r="AC14" s="26"/>
      <c r="AD14" s="26"/>
      <c r="AG14" s="26"/>
      <c r="AH14" s="26"/>
      <c r="AI14" s="26"/>
      <c r="AJ14" s="27">
        <f>2*(2+1)</f>
        <v>6</v>
      </c>
      <c r="AK14" s="26"/>
      <c r="AL14" s="26"/>
      <c r="AM14" s="26"/>
    </row>
    <row r="15" spans="2:40" ht="14.4" hidden="1" outlineLevel="1" x14ac:dyDescent="0.3">
      <c r="B15" s="13"/>
      <c r="C15" s="13"/>
      <c r="D15" s="13"/>
      <c r="E15" s="15"/>
      <c r="F15" s="13"/>
      <c r="G15" s="16"/>
      <c r="H15" s="16"/>
      <c r="I15" s="16"/>
      <c r="K15" s="3"/>
      <c r="L15" s="26"/>
      <c r="M15" s="26"/>
      <c r="N15" s="26" t="s">
        <v>54</v>
      </c>
      <c r="O15" s="26"/>
      <c r="P15" s="26"/>
      <c r="Q15" s="26"/>
      <c r="S15" s="13"/>
      <c r="T15" s="16"/>
      <c r="U15" s="16"/>
      <c r="V15" s="16"/>
      <c r="X15" s="3"/>
      <c r="Y15" s="26"/>
      <c r="Z15" s="26"/>
      <c r="AA15" s="26"/>
      <c r="AB15" s="26"/>
      <c r="AC15" s="26"/>
      <c r="AD15" s="26"/>
      <c r="AG15" s="3"/>
      <c r="AH15" s="26"/>
      <c r="AI15" s="26"/>
      <c r="AJ15" s="26"/>
      <c r="AK15" s="26"/>
      <c r="AL15" s="26"/>
      <c r="AM15" s="26"/>
    </row>
    <row r="16" spans="2:40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S16" s="13"/>
      <c r="T16" s="16"/>
      <c r="U16" s="16"/>
      <c r="V16" s="16"/>
      <c r="X16" s="26"/>
      <c r="Y16" s="26"/>
      <c r="Z16" s="26"/>
      <c r="AB16" s="26"/>
      <c r="AC16" s="26"/>
      <c r="AD16" s="26"/>
      <c r="AG16" s="26"/>
      <c r="AH16" s="26"/>
      <c r="AI16" s="26"/>
      <c r="AK16" s="26"/>
      <c r="AL16" s="26"/>
      <c r="AM16" s="26"/>
    </row>
    <row r="17" spans="1:40" ht="15" customHeight="1" collapsed="1" x14ac:dyDescent="0.3">
      <c r="B17" s="42" t="s">
        <v>3</v>
      </c>
      <c r="C17" s="44"/>
      <c r="D17" s="18"/>
      <c r="E17" s="48" t="s">
        <v>29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18"/>
      <c r="T17" s="42" t="s">
        <v>4</v>
      </c>
      <c r="U17" s="43"/>
      <c r="V17" s="44"/>
      <c r="W17" s="28"/>
      <c r="X17" s="39" t="s">
        <v>55</v>
      </c>
      <c r="Y17" s="39"/>
      <c r="Z17" s="39"/>
      <c r="AA17" s="39"/>
      <c r="AB17" s="39"/>
      <c r="AC17" s="39"/>
      <c r="AD17" s="39"/>
      <c r="AE17" s="39"/>
      <c r="AF17" s="28"/>
      <c r="AG17" s="39" t="s">
        <v>56</v>
      </c>
      <c r="AH17" s="39"/>
      <c r="AI17" s="39"/>
      <c r="AJ17" s="39"/>
      <c r="AK17" s="39"/>
      <c r="AL17" s="39"/>
      <c r="AM17" s="39"/>
      <c r="AN17" s="39"/>
    </row>
    <row r="18" spans="1:40" ht="14.4" x14ac:dyDescent="0.3">
      <c r="B18" s="45"/>
      <c r="C18" s="47"/>
      <c r="D18" s="19"/>
      <c r="E18" s="49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19"/>
      <c r="T18" s="45"/>
      <c r="U18" s="46"/>
      <c r="V18" s="47"/>
      <c r="W18" s="29"/>
      <c r="X18" s="39"/>
      <c r="Y18" s="39"/>
      <c r="Z18" s="39"/>
      <c r="AA18" s="39"/>
      <c r="AB18" s="39"/>
      <c r="AC18" s="39"/>
      <c r="AD18" s="39"/>
      <c r="AE18" s="39"/>
      <c r="AF18" s="29"/>
      <c r="AG18" s="39"/>
      <c r="AH18" s="39"/>
      <c r="AI18" s="39"/>
      <c r="AJ18" s="39"/>
      <c r="AK18" s="39"/>
      <c r="AL18" s="39"/>
      <c r="AM18" s="39"/>
      <c r="AN18" s="39"/>
    </row>
    <row r="19" spans="1:40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21"/>
      <c r="T19" s="20" t="s">
        <v>14</v>
      </c>
      <c r="U19" s="22" t="s">
        <v>12</v>
      </c>
      <c r="V19" s="22" t="s">
        <v>13</v>
      </c>
      <c r="W19" s="10"/>
      <c r="X19" s="5" t="s">
        <v>9</v>
      </c>
      <c r="Y19" s="5" t="s">
        <v>10</v>
      </c>
      <c r="Z19" s="5" t="s">
        <v>11</v>
      </c>
      <c r="AA19" s="6" t="s">
        <v>14</v>
      </c>
      <c r="AB19" s="5" t="s">
        <v>15</v>
      </c>
      <c r="AC19" s="5" t="s">
        <v>11</v>
      </c>
      <c r="AD19" s="5" t="s">
        <v>12</v>
      </c>
      <c r="AE19" s="5" t="s">
        <v>13</v>
      </c>
      <c r="AF19" s="10"/>
      <c r="AG19" s="5" t="s">
        <v>9</v>
      </c>
      <c r="AH19" s="5" t="s">
        <v>10</v>
      </c>
      <c r="AI19" s="5" t="s">
        <v>11</v>
      </c>
      <c r="AJ19" s="6" t="s">
        <v>14</v>
      </c>
      <c r="AK19" s="5" t="s">
        <v>15</v>
      </c>
      <c r="AL19" s="5" t="s">
        <v>11</v>
      </c>
      <c r="AM19" s="5" t="s">
        <v>12</v>
      </c>
      <c r="AN19" s="5" t="s">
        <v>13</v>
      </c>
    </row>
    <row r="20" spans="1:40" ht="14.4" x14ac:dyDescent="0.3">
      <c r="A20" s="8"/>
      <c r="B20" s="18">
        <f t="shared" ref="B20:B26" si="0">RANK(C20,C$20:C$26,0)</f>
        <v>1</v>
      </c>
      <c r="C20" s="18">
        <f t="shared" ref="C20:C26" si="1">SUMIF($G$13:$AN$13,1,$G20:$AN20)</f>
        <v>460</v>
      </c>
      <c r="D20" s="12"/>
      <c r="E20" s="12" t="s">
        <v>122</v>
      </c>
      <c r="F20" s="12"/>
      <c r="G20" s="18">
        <v>35</v>
      </c>
      <c r="H20" s="18">
        <f t="shared" ref="H20:H26" si="2">RANK(G20,G$20:G$26,0)</f>
        <v>6</v>
      </c>
      <c r="I20" s="18">
        <f>VLOOKUP(H20,'Место-баллы'!$A$3:$B$52,2,0)</f>
        <v>75</v>
      </c>
      <c r="J20" s="9"/>
      <c r="K20" s="30">
        <v>3</v>
      </c>
      <c r="L20" s="30">
        <v>5</v>
      </c>
      <c r="M20" s="31">
        <f t="shared" ref="M20:M26" si="3">TIME(0,K20,L20)</f>
        <v>2.1412037037037038E-3</v>
      </c>
      <c r="N20" s="30">
        <v>35</v>
      </c>
      <c r="O20" s="30">
        <f t="shared" ref="O20:O26" si="4">N$14-N20</f>
        <v>0</v>
      </c>
      <c r="P20" s="31">
        <f t="shared" ref="P20:P26" si="5">M20+TIME(0,0,O20)</f>
        <v>2.1412037037037038E-3</v>
      </c>
      <c r="Q20" s="30">
        <f t="shared" ref="Q20:Q26" si="6">RANK(P20,P$20:P$26,1)</f>
        <v>1</v>
      </c>
      <c r="R20" s="30">
        <f>VLOOKUP(Q20,'Место-баллы'!$A$3:$B$52,2,0)</f>
        <v>100</v>
      </c>
      <c r="S20" s="12"/>
      <c r="T20" s="18">
        <v>89</v>
      </c>
      <c r="U20" s="18">
        <f t="shared" ref="U20:U26" si="7">RANK(T20,T$20:T$26,0)</f>
        <v>1</v>
      </c>
      <c r="V20" s="18">
        <f>VLOOKUP(U20,'Место-баллы'!$A$3:$B$52,2,0)</f>
        <v>100</v>
      </c>
      <c r="W20" s="9"/>
      <c r="X20" s="30">
        <v>5</v>
      </c>
      <c r="Y20" s="30">
        <v>0</v>
      </c>
      <c r="Z20" s="31">
        <f t="shared" ref="Z20:Z26" si="8">TIME(0,X20,Y20)</f>
        <v>3.472222222222222E-3</v>
      </c>
      <c r="AA20" s="30">
        <v>3</v>
      </c>
      <c r="AB20" s="30">
        <f t="shared" ref="AB20:AB26" si="9">AA$14-AA20</f>
        <v>0</v>
      </c>
      <c r="AC20" s="31">
        <f t="shared" ref="AC20:AC26" si="10">Z20+TIME(0,0,AB20)</f>
        <v>3.472222222222222E-3</v>
      </c>
      <c r="AD20" s="30">
        <f t="shared" ref="AD20:AD26" si="11">RANK(AC20,AC$20:AC$26,1)</f>
        <v>4</v>
      </c>
      <c r="AE20" s="30">
        <f>VLOOKUP(AD20,'Место-баллы'!$A$3:$B$52,2,0)</f>
        <v>85</v>
      </c>
      <c r="AF20" s="9"/>
      <c r="AG20" s="30">
        <v>4</v>
      </c>
      <c r="AH20" s="30">
        <v>43</v>
      </c>
      <c r="AI20" s="31">
        <f t="shared" ref="AI20:AI26" si="12">TIME(0,AG20,AH20)</f>
        <v>3.2754629629629631E-3</v>
      </c>
      <c r="AJ20" s="30">
        <v>6</v>
      </c>
      <c r="AK20" s="30">
        <f t="shared" ref="AK20:AK26" si="13">AJ$14-AJ20</f>
        <v>0</v>
      </c>
      <c r="AL20" s="31">
        <f t="shared" ref="AL20:AL26" si="14">AI20+TIME(0,0,AK20)</f>
        <v>3.2754629629629631E-3</v>
      </c>
      <c r="AM20" s="30">
        <f t="shared" ref="AM20:AM26" si="15">RANK(AL20,AL$20:AL$26,1)</f>
        <v>1</v>
      </c>
      <c r="AN20" s="30">
        <f>VLOOKUP(AM20,'Место-баллы'!$A$3:$B$52,2,0)</f>
        <v>100</v>
      </c>
    </row>
    <row r="21" spans="1:40" ht="14.4" x14ac:dyDescent="0.3">
      <c r="A21" s="8"/>
      <c r="B21" s="18">
        <f t="shared" si="0"/>
        <v>2</v>
      </c>
      <c r="C21" s="18">
        <f t="shared" si="1"/>
        <v>455</v>
      </c>
      <c r="D21" s="12"/>
      <c r="E21" s="12" t="s">
        <v>119</v>
      </c>
      <c r="F21" s="12"/>
      <c r="G21" s="18">
        <v>50</v>
      </c>
      <c r="H21" s="18">
        <f t="shared" si="2"/>
        <v>2</v>
      </c>
      <c r="I21" s="18">
        <f>VLOOKUP(H21,'Место-баллы'!$A$3:$B$52,2,0)</f>
        <v>95</v>
      </c>
      <c r="J21" s="9"/>
      <c r="K21" s="30">
        <v>3</v>
      </c>
      <c r="L21" s="30">
        <v>5</v>
      </c>
      <c r="M21" s="31">
        <f t="shared" si="3"/>
        <v>2.1412037037037038E-3</v>
      </c>
      <c r="N21" s="30">
        <v>3</v>
      </c>
      <c r="O21" s="30">
        <f t="shared" si="4"/>
        <v>32</v>
      </c>
      <c r="P21" s="31">
        <f t="shared" si="5"/>
        <v>2.5115740740740741E-3</v>
      </c>
      <c r="Q21" s="30">
        <f t="shared" si="6"/>
        <v>4</v>
      </c>
      <c r="R21" s="30">
        <f>VLOOKUP(Q21,'Место-баллы'!$A$3:$B$52,2,0)</f>
        <v>85</v>
      </c>
      <c r="S21" s="12"/>
      <c r="T21" s="18">
        <v>82</v>
      </c>
      <c r="U21" s="18">
        <f t="shared" si="7"/>
        <v>2</v>
      </c>
      <c r="V21" s="18">
        <f>VLOOKUP(U21,'Место-баллы'!$A$3:$B$52,2,0)</f>
        <v>95</v>
      </c>
      <c r="W21" s="9"/>
      <c r="X21" s="30">
        <v>4</v>
      </c>
      <c r="Y21" s="30">
        <v>51</v>
      </c>
      <c r="Z21" s="31">
        <f t="shared" si="8"/>
        <v>3.3680555555555551E-3</v>
      </c>
      <c r="AA21" s="30">
        <v>3</v>
      </c>
      <c r="AB21" s="30">
        <f t="shared" si="9"/>
        <v>0</v>
      </c>
      <c r="AC21" s="31">
        <f t="shared" si="10"/>
        <v>3.3680555555555551E-3</v>
      </c>
      <c r="AD21" s="30">
        <f t="shared" si="11"/>
        <v>3</v>
      </c>
      <c r="AE21" s="30">
        <f>VLOOKUP(AD21,'Место-баллы'!$A$3:$B$52,2,0)</f>
        <v>90</v>
      </c>
      <c r="AF21" s="9"/>
      <c r="AG21" s="30">
        <v>4</v>
      </c>
      <c r="AH21" s="30">
        <v>53</v>
      </c>
      <c r="AI21" s="31">
        <f t="shared" si="12"/>
        <v>3.3912037037037036E-3</v>
      </c>
      <c r="AJ21" s="30">
        <v>6</v>
      </c>
      <c r="AK21" s="30">
        <f t="shared" si="13"/>
        <v>0</v>
      </c>
      <c r="AL21" s="31">
        <f t="shared" si="14"/>
        <v>3.3912037037037036E-3</v>
      </c>
      <c r="AM21" s="30">
        <f t="shared" si="15"/>
        <v>3</v>
      </c>
      <c r="AN21" s="30">
        <f>VLOOKUP(AM21,'Место-баллы'!$A$3:$B$52,2,0)</f>
        <v>90</v>
      </c>
    </row>
    <row r="22" spans="1:40" ht="14.4" x14ac:dyDescent="0.3">
      <c r="A22" s="8"/>
      <c r="B22" s="18">
        <f t="shared" si="0"/>
        <v>3</v>
      </c>
      <c r="C22" s="18">
        <f t="shared" si="1"/>
        <v>443</v>
      </c>
      <c r="D22" s="12"/>
      <c r="E22" s="12" t="s">
        <v>120</v>
      </c>
      <c r="F22" s="12"/>
      <c r="G22" s="18">
        <v>47</v>
      </c>
      <c r="H22" s="18">
        <f t="shared" si="2"/>
        <v>3</v>
      </c>
      <c r="I22" s="18">
        <f>VLOOKUP(H22,'Место-баллы'!$A$3:$B$52,2,0)</f>
        <v>90</v>
      </c>
      <c r="J22" s="9"/>
      <c r="K22" s="30">
        <v>3</v>
      </c>
      <c r="L22" s="30">
        <v>5</v>
      </c>
      <c r="M22" s="31">
        <f t="shared" si="3"/>
        <v>2.1412037037037038E-3</v>
      </c>
      <c r="N22" s="30">
        <v>29</v>
      </c>
      <c r="O22" s="30">
        <f t="shared" si="4"/>
        <v>6</v>
      </c>
      <c r="P22" s="31">
        <f t="shared" si="5"/>
        <v>2.2106481481481482E-3</v>
      </c>
      <c r="Q22" s="30">
        <f t="shared" si="6"/>
        <v>2</v>
      </c>
      <c r="R22" s="30">
        <f>VLOOKUP(Q22,'Место-баллы'!$A$3:$B$52,2,0)</f>
        <v>95</v>
      </c>
      <c r="S22" s="12"/>
      <c r="T22" s="18">
        <v>72</v>
      </c>
      <c r="U22" s="18">
        <f t="shared" si="7"/>
        <v>3</v>
      </c>
      <c r="V22" s="18">
        <f>VLOOKUP(U22,'Место-баллы'!$A$3:$B$52,2,0)</f>
        <v>90</v>
      </c>
      <c r="W22" s="9"/>
      <c r="X22" s="30">
        <v>4</v>
      </c>
      <c r="Y22" s="30">
        <v>46</v>
      </c>
      <c r="Z22" s="31">
        <f t="shared" si="8"/>
        <v>3.3101851851851851E-3</v>
      </c>
      <c r="AA22" s="30">
        <v>3</v>
      </c>
      <c r="AB22" s="30">
        <f t="shared" si="9"/>
        <v>0</v>
      </c>
      <c r="AC22" s="31">
        <f t="shared" si="10"/>
        <v>3.3101851851851851E-3</v>
      </c>
      <c r="AD22" s="30">
        <f t="shared" si="11"/>
        <v>2</v>
      </c>
      <c r="AE22" s="30">
        <f>VLOOKUP(AD22,'Место-баллы'!$A$3:$B$52,2,0)</f>
        <v>95</v>
      </c>
      <c r="AF22" s="9"/>
      <c r="AG22" s="30">
        <v>6</v>
      </c>
      <c r="AH22" s="30">
        <v>33</v>
      </c>
      <c r="AI22" s="31">
        <f t="shared" si="12"/>
        <v>4.5486111111111109E-3</v>
      </c>
      <c r="AJ22" s="30">
        <v>6</v>
      </c>
      <c r="AK22" s="30">
        <f t="shared" si="13"/>
        <v>0</v>
      </c>
      <c r="AL22" s="31">
        <f t="shared" si="14"/>
        <v>4.5486111111111109E-3</v>
      </c>
      <c r="AM22" s="30">
        <f t="shared" si="15"/>
        <v>7</v>
      </c>
      <c r="AN22" s="30">
        <f>VLOOKUP(AM22,'Место-баллы'!$A$3:$B$52,2,0)</f>
        <v>73</v>
      </c>
    </row>
    <row r="23" spans="1:40" ht="14.4" x14ac:dyDescent="0.3">
      <c r="A23" s="8"/>
      <c r="B23" s="18">
        <f t="shared" si="0"/>
        <v>4</v>
      </c>
      <c r="C23" s="18">
        <f t="shared" si="1"/>
        <v>425</v>
      </c>
      <c r="D23" s="12"/>
      <c r="E23" s="12" t="s">
        <v>124</v>
      </c>
      <c r="F23" s="12"/>
      <c r="G23" s="18">
        <v>45</v>
      </c>
      <c r="H23" s="18">
        <f t="shared" si="2"/>
        <v>4</v>
      </c>
      <c r="I23" s="18">
        <f>VLOOKUP(H23,'Место-баллы'!$A$3:$B$52,2,0)</f>
        <v>85</v>
      </c>
      <c r="J23" s="9"/>
      <c r="K23" s="30">
        <v>3</v>
      </c>
      <c r="L23" s="30">
        <v>5</v>
      </c>
      <c r="M23" s="31">
        <f t="shared" si="3"/>
        <v>2.1412037037037038E-3</v>
      </c>
      <c r="N23" s="30">
        <v>3</v>
      </c>
      <c r="O23" s="30">
        <f t="shared" si="4"/>
        <v>32</v>
      </c>
      <c r="P23" s="31">
        <f t="shared" si="5"/>
        <v>2.5115740740740741E-3</v>
      </c>
      <c r="Q23" s="30">
        <f t="shared" si="6"/>
        <v>4</v>
      </c>
      <c r="R23" s="30">
        <f>VLOOKUP(Q23,'Место-баллы'!$A$3:$B$52,2,0)</f>
        <v>85</v>
      </c>
      <c r="S23" s="12"/>
      <c r="T23" s="18">
        <v>54</v>
      </c>
      <c r="U23" s="18">
        <f t="shared" si="7"/>
        <v>6</v>
      </c>
      <c r="V23" s="18">
        <f>VLOOKUP(U23,'Место-баллы'!$A$3:$B$52,2,0)</f>
        <v>75</v>
      </c>
      <c r="W23" s="9"/>
      <c r="X23" s="30">
        <v>4</v>
      </c>
      <c r="Y23" s="30">
        <v>45</v>
      </c>
      <c r="Z23" s="31">
        <f t="shared" si="8"/>
        <v>3.2986111111111111E-3</v>
      </c>
      <c r="AA23" s="30">
        <v>3</v>
      </c>
      <c r="AB23" s="30">
        <f t="shared" si="9"/>
        <v>0</v>
      </c>
      <c r="AC23" s="31">
        <f t="shared" si="10"/>
        <v>3.2986111111111111E-3</v>
      </c>
      <c r="AD23" s="30">
        <f t="shared" si="11"/>
        <v>1</v>
      </c>
      <c r="AE23" s="30">
        <f>VLOOKUP(AD23,'Место-баллы'!$A$3:$B$52,2,0)</f>
        <v>100</v>
      </c>
      <c r="AF23" s="9"/>
      <c r="AG23" s="30">
        <v>5</v>
      </c>
      <c r="AH23" s="30">
        <v>24</v>
      </c>
      <c r="AI23" s="31">
        <f t="shared" si="12"/>
        <v>3.7500000000000003E-3</v>
      </c>
      <c r="AJ23" s="30">
        <v>6</v>
      </c>
      <c r="AK23" s="30">
        <f t="shared" si="13"/>
        <v>0</v>
      </c>
      <c r="AL23" s="31">
        <f t="shared" si="14"/>
        <v>3.7500000000000003E-3</v>
      </c>
      <c r="AM23" s="30">
        <f t="shared" si="15"/>
        <v>5</v>
      </c>
      <c r="AN23" s="30">
        <f>VLOOKUP(AM23,'Место-баллы'!$A$3:$B$52,2,0)</f>
        <v>80</v>
      </c>
    </row>
    <row r="24" spans="1:40" ht="14.4" x14ac:dyDescent="0.3">
      <c r="A24" s="8"/>
      <c r="B24" s="18">
        <f t="shared" si="0"/>
        <v>5</v>
      </c>
      <c r="C24" s="18">
        <f t="shared" si="1"/>
        <v>423</v>
      </c>
      <c r="D24" s="12"/>
      <c r="E24" s="12" t="s">
        <v>118</v>
      </c>
      <c r="F24" s="12"/>
      <c r="G24" s="18">
        <v>52</v>
      </c>
      <c r="H24" s="18">
        <f t="shared" si="2"/>
        <v>1</v>
      </c>
      <c r="I24" s="18">
        <f>VLOOKUP(H24,'Место-баллы'!$A$3:$B$52,2,0)</f>
        <v>100</v>
      </c>
      <c r="J24" s="9"/>
      <c r="K24" s="30">
        <v>3</v>
      </c>
      <c r="L24" s="30">
        <v>5</v>
      </c>
      <c r="M24" s="31">
        <f t="shared" si="3"/>
        <v>2.1412037037037038E-3</v>
      </c>
      <c r="N24" s="30">
        <v>9</v>
      </c>
      <c r="O24" s="30">
        <f t="shared" si="4"/>
        <v>26</v>
      </c>
      <c r="P24" s="31">
        <f t="shared" si="5"/>
        <v>2.4421296296296296E-3</v>
      </c>
      <c r="Q24" s="30">
        <f t="shared" si="6"/>
        <v>3</v>
      </c>
      <c r="R24" s="30">
        <f>VLOOKUP(Q24,'Место-баллы'!$A$3:$B$52,2,0)</f>
        <v>90</v>
      </c>
      <c r="S24" s="12"/>
      <c r="T24" s="18">
        <v>65</v>
      </c>
      <c r="U24" s="18">
        <f t="shared" si="7"/>
        <v>4</v>
      </c>
      <c r="V24" s="18">
        <f>VLOOKUP(U24,'Место-баллы'!$A$3:$B$52,2,0)</f>
        <v>85</v>
      </c>
      <c r="W24" s="9"/>
      <c r="X24" s="30">
        <v>5</v>
      </c>
      <c r="Y24" s="30">
        <v>50</v>
      </c>
      <c r="Z24" s="31">
        <f t="shared" si="8"/>
        <v>4.0509259259259257E-3</v>
      </c>
      <c r="AA24" s="30">
        <v>3</v>
      </c>
      <c r="AB24" s="30">
        <f t="shared" si="9"/>
        <v>0</v>
      </c>
      <c r="AC24" s="31">
        <f t="shared" si="10"/>
        <v>4.0509259259259257E-3</v>
      </c>
      <c r="AD24" s="30">
        <f t="shared" si="11"/>
        <v>7</v>
      </c>
      <c r="AE24" s="30">
        <f>VLOOKUP(AD24,'Место-баллы'!$A$3:$B$52,2,0)</f>
        <v>73</v>
      </c>
      <c r="AF24" s="9"/>
      <c r="AG24" s="30">
        <v>5</v>
      </c>
      <c r="AH24" s="30">
        <v>58</v>
      </c>
      <c r="AI24" s="31">
        <f t="shared" si="12"/>
        <v>4.1435185185185186E-3</v>
      </c>
      <c r="AJ24" s="30">
        <v>6</v>
      </c>
      <c r="AK24" s="30">
        <f t="shared" si="13"/>
        <v>0</v>
      </c>
      <c r="AL24" s="31">
        <f t="shared" si="14"/>
        <v>4.1435185185185186E-3</v>
      </c>
      <c r="AM24" s="30">
        <f t="shared" si="15"/>
        <v>6</v>
      </c>
      <c r="AN24" s="30">
        <f>VLOOKUP(AM24,'Место-баллы'!$A$3:$B$52,2,0)</f>
        <v>75</v>
      </c>
    </row>
    <row r="25" spans="1:40" ht="14.4" x14ac:dyDescent="0.3">
      <c r="A25" s="8"/>
      <c r="B25" s="18">
        <f t="shared" si="0"/>
        <v>6</v>
      </c>
      <c r="C25" s="18">
        <f t="shared" si="1"/>
        <v>405</v>
      </c>
      <c r="D25" s="12"/>
      <c r="E25" s="12" t="s">
        <v>123</v>
      </c>
      <c r="F25" s="12"/>
      <c r="G25" s="18">
        <v>40</v>
      </c>
      <c r="H25" s="18">
        <f t="shared" si="2"/>
        <v>5</v>
      </c>
      <c r="I25" s="18">
        <f>VLOOKUP(H25,'Место-баллы'!$A$3:$B$52,2,0)</f>
        <v>80</v>
      </c>
      <c r="J25" s="9"/>
      <c r="K25" s="30">
        <v>3</v>
      </c>
      <c r="L25" s="30">
        <v>5</v>
      </c>
      <c r="M25" s="31">
        <f t="shared" si="3"/>
        <v>2.1412037037037038E-3</v>
      </c>
      <c r="N25" s="30">
        <v>2</v>
      </c>
      <c r="O25" s="30">
        <f t="shared" si="4"/>
        <v>33</v>
      </c>
      <c r="P25" s="31">
        <f t="shared" si="5"/>
        <v>2.5231481481481481E-3</v>
      </c>
      <c r="Q25" s="30">
        <f t="shared" si="6"/>
        <v>6</v>
      </c>
      <c r="R25" s="30">
        <f>VLOOKUP(Q25,'Место-баллы'!$A$3:$B$52,2,0)</f>
        <v>75</v>
      </c>
      <c r="S25" s="12"/>
      <c r="T25" s="18">
        <v>55</v>
      </c>
      <c r="U25" s="18">
        <f t="shared" si="7"/>
        <v>5</v>
      </c>
      <c r="V25" s="18">
        <f>VLOOKUP(U25,'Место-баллы'!$A$3:$B$52,2,0)</f>
        <v>80</v>
      </c>
      <c r="W25" s="9"/>
      <c r="X25" s="30">
        <v>5</v>
      </c>
      <c r="Y25" s="30">
        <v>16</v>
      </c>
      <c r="Z25" s="31">
        <f t="shared" si="8"/>
        <v>3.6574074074074074E-3</v>
      </c>
      <c r="AA25" s="30">
        <v>3</v>
      </c>
      <c r="AB25" s="30">
        <f t="shared" si="9"/>
        <v>0</v>
      </c>
      <c r="AC25" s="31">
        <f t="shared" si="10"/>
        <v>3.6574074074074074E-3</v>
      </c>
      <c r="AD25" s="30">
        <f t="shared" si="11"/>
        <v>6</v>
      </c>
      <c r="AE25" s="30">
        <f>VLOOKUP(AD25,'Место-баллы'!$A$3:$B$52,2,0)</f>
        <v>75</v>
      </c>
      <c r="AF25" s="9"/>
      <c r="AG25" s="30">
        <v>4</v>
      </c>
      <c r="AH25" s="30">
        <v>51</v>
      </c>
      <c r="AI25" s="31">
        <f t="shared" si="12"/>
        <v>3.3680555555555551E-3</v>
      </c>
      <c r="AJ25" s="30">
        <v>6</v>
      </c>
      <c r="AK25" s="30">
        <f t="shared" si="13"/>
        <v>0</v>
      </c>
      <c r="AL25" s="31">
        <f t="shared" si="14"/>
        <v>3.3680555555555551E-3</v>
      </c>
      <c r="AM25" s="30">
        <f t="shared" si="15"/>
        <v>2</v>
      </c>
      <c r="AN25" s="30">
        <f>VLOOKUP(AM25,'Место-баллы'!$A$3:$B$52,2,0)</f>
        <v>95</v>
      </c>
    </row>
    <row r="26" spans="1:40" ht="14.4" x14ac:dyDescent="0.3">
      <c r="A26" s="8"/>
      <c r="B26" s="18">
        <f t="shared" si="0"/>
        <v>7</v>
      </c>
      <c r="C26" s="18">
        <f t="shared" si="1"/>
        <v>386</v>
      </c>
      <c r="D26" s="12"/>
      <c r="E26" s="12" t="s">
        <v>121</v>
      </c>
      <c r="F26" s="12"/>
      <c r="G26" s="18">
        <v>30</v>
      </c>
      <c r="H26" s="18">
        <f t="shared" si="2"/>
        <v>7</v>
      </c>
      <c r="I26" s="18">
        <f>VLOOKUP(H26,'Место-баллы'!$A$3:$B$52,2,0)</f>
        <v>73</v>
      </c>
      <c r="J26" s="9"/>
      <c r="K26" s="30">
        <v>3</v>
      </c>
      <c r="L26" s="30">
        <v>5</v>
      </c>
      <c r="M26" s="31">
        <f t="shared" si="3"/>
        <v>2.1412037037037038E-3</v>
      </c>
      <c r="N26" s="30">
        <v>0</v>
      </c>
      <c r="O26" s="30">
        <f t="shared" si="4"/>
        <v>35</v>
      </c>
      <c r="P26" s="31">
        <f t="shared" si="5"/>
        <v>2.5462962962962965E-3</v>
      </c>
      <c r="Q26" s="30">
        <f t="shared" si="6"/>
        <v>7</v>
      </c>
      <c r="R26" s="30">
        <f>VLOOKUP(Q26,'Место-баллы'!$A$3:$B$52,2,0)</f>
        <v>73</v>
      </c>
      <c r="S26" s="12"/>
      <c r="T26" s="18">
        <v>54</v>
      </c>
      <c r="U26" s="18">
        <f t="shared" si="7"/>
        <v>6</v>
      </c>
      <c r="V26" s="18">
        <f>VLOOKUP(U26,'Место-баллы'!$A$3:$B$52,2,0)</f>
        <v>75</v>
      </c>
      <c r="W26" s="9"/>
      <c r="X26" s="30">
        <v>5</v>
      </c>
      <c r="Y26" s="30">
        <v>9</v>
      </c>
      <c r="Z26" s="31">
        <f t="shared" si="8"/>
        <v>3.5763888888888894E-3</v>
      </c>
      <c r="AA26" s="30">
        <v>3</v>
      </c>
      <c r="AB26" s="30">
        <f t="shared" si="9"/>
        <v>0</v>
      </c>
      <c r="AC26" s="31">
        <f t="shared" si="10"/>
        <v>3.5763888888888894E-3</v>
      </c>
      <c r="AD26" s="30">
        <f t="shared" si="11"/>
        <v>5</v>
      </c>
      <c r="AE26" s="30">
        <f>VLOOKUP(AD26,'Место-баллы'!$A$3:$B$52,2,0)</f>
        <v>80</v>
      </c>
      <c r="AF26" s="9"/>
      <c r="AG26" s="30">
        <v>4</v>
      </c>
      <c r="AH26" s="30">
        <v>57</v>
      </c>
      <c r="AI26" s="31">
        <f t="shared" si="12"/>
        <v>3.4375E-3</v>
      </c>
      <c r="AJ26" s="30">
        <v>6</v>
      </c>
      <c r="AK26" s="30">
        <f t="shared" si="13"/>
        <v>0</v>
      </c>
      <c r="AL26" s="31">
        <f t="shared" si="14"/>
        <v>3.4375E-3</v>
      </c>
      <c r="AM26" s="30">
        <f t="shared" si="15"/>
        <v>4</v>
      </c>
      <c r="AN26" s="30">
        <f>VLOOKUP(AM26,'Место-баллы'!$A$3:$B$52,2,0)</f>
        <v>85</v>
      </c>
    </row>
    <row r="27" spans="1:40" ht="15.75" customHeight="1" x14ac:dyDescent="0.3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5.75" customHeight="1" x14ac:dyDescent="0.3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5.75" customHeight="1" outlineLevel="1" x14ac:dyDescent="0.35">
      <c r="A29" s="8"/>
      <c r="B29" s="23" t="s">
        <v>20</v>
      </c>
      <c r="C29" s="23"/>
      <c r="D29" s="23"/>
      <c r="E29" s="23"/>
      <c r="F29" s="23"/>
      <c r="G29" s="23"/>
      <c r="H29" s="23"/>
      <c r="I29" s="2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5.75" customHeight="1" outlineLevel="1" x14ac:dyDescent="0.3">
      <c r="B30" s="24"/>
      <c r="C30" s="24"/>
      <c r="D30" s="24"/>
      <c r="E30" s="2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5.75" customHeight="1" outlineLevel="1" x14ac:dyDescent="0.35">
      <c r="B31" s="23" t="s">
        <v>21</v>
      </c>
      <c r="C31" s="23"/>
      <c r="D31" s="23"/>
      <c r="E31" s="23"/>
      <c r="F31" s="23"/>
      <c r="G31" s="23"/>
      <c r="H31" s="23"/>
      <c r="I31" s="2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5.75" customHeight="1" x14ac:dyDescent="0.3">
      <c r="J32" s="13"/>
      <c r="K32" s="13"/>
      <c r="L32" s="13"/>
      <c r="M32" s="13"/>
      <c r="N32" s="13"/>
      <c r="O32" s="13"/>
      <c r="P32" s="13"/>
      <c r="Q32" s="13"/>
      <c r="R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0:40" ht="15.75" customHeight="1" x14ac:dyDescent="0.3">
      <c r="J33" s="13"/>
      <c r="K33" s="13"/>
      <c r="L33" s="13"/>
      <c r="M33" s="13"/>
      <c r="N33" s="13"/>
      <c r="O33" s="13"/>
      <c r="P33" s="13"/>
      <c r="Q33" s="13"/>
      <c r="R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0:40" ht="15.75" customHeight="1" x14ac:dyDescent="0.3">
      <c r="J34" s="13"/>
      <c r="K34" s="13"/>
      <c r="L34" s="13"/>
      <c r="M34" s="13"/>
      <c r="N34" s="13"/>
      <c r="O34" s="13"/>
      <c r="P34" s="13"/>
      <c r="Q34" s="13"/>
      <c r="R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0:40" ht="15.75" customHeight="1" x14ac:dyDescent="0.3"/>
    <row r="36" spans="10:40" ht="15.75" customHeight="1" x14ac:dyDescent="0.3"/>
    <row r="37" spans="10:40" ht="15.75" customHeight="1" x14ac:dyDescent="0.3"/>
    <row r="38" spans="10:40" ht="15.75" customHeight="1" x14ac:dyDescent="0.3"/>
    <row r="39" spans="10:40" ht="15.75" customHeight="1" x14ac:dyDescent="0.3"/>
    <row r="40" spans="10:40" ht="15.75" customHeight="1" x14ac:dyDescent="0.3"/>
    <row r="41" spans="10:40" ht="15.75" customHeight="1" x14ac:dyDescent="0.3"/>
    <row r="42" spans="10:40" ht="15.75" customHeight="1" x14ac:dyDescent="0.3"/>
    <row r="43" spans="10:40" ht="15.75" customHeight="1" x14ac:dyDescent="0.3">
      <c r="J43" s="32"/>
      <c r="K43" s="32"/>
      <c r="L43" s="32"/>
      <c r="M43" s="32"/>
      <c r="N43" s="32"/>
      <c r="O43" s="32"/>
      <c r="P43" s="32"/>
      <c r="Q43" s="32"/>
      <c r="R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0:40" ht="15.75" customHeight="1" x14ac:dyDescent="0.3"/>
    <row r="45" spans="10:40" ht="15.75" customHeight="1" x14ac:dyDescent="0.3"/>
    <row r="46" spans="10:40" ht="15.75" customHeight="1" x14ac:dyDescent="0.3"/>
    <row r="47" spans="10:40" ht="15.75" customHeight="1" x14ac:dyDescent="0.3"/>
    <row r="48" spans="10:4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</sheetData>
  <autoFilter ref="B19:AN19" xr:uid="{619982E7-7ABD-4B72-84BE-A510CC0B83BB}">
    <sortState xmlns:xlrd2="http://schemas.microsoft.com/office/spreadsheetml/2017/richdata2" ref="B20:AN26">
      <sortCondition ref="B19"/>
    </sortState>
  </autoFilter>
  <mergeCells count="16">
    <mergeCell ref="B8:AN8"/>
    <mergeCell ref="B9:AN9"/>
    <mergeCell ref="B11:AN11"/>
    <mergeCell ref="B17:C18"/>
    <mergeCell ref="E17:E18"/>
    <mergeCell ref="G17:I18"/>
    <mergeCell ref="K17:R18"/>
    <mergeCell ref="T17:V18"/>
    <mergeCell ref="X17:AE18"/>
    <mergeCell ref="AG17:AN18"/>
    <mergeCell ref="B7:AN7"/>
    <mergeCell ref="B1:AN1"/>
    <mergeCell ref="B2:AN2"/>
    <mergeCell ref="B3:AN3"/>
    <mergeCell ref="B4:AN4"/>
    <mergeCell ref="B6:AN6"/>
  </mergeCells>
  <printOptions horizontalCentered="1" verticalCentered="1"/>
  <pageMargins left="0" right="0" top="0" bottom="0" header="0" footer="0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9F583-6398-44DA-8413-AC2B2CE13496}">
  <sheetPr>
    <pageSetUpPr fitToPage="1"/>
  </sheetPr>
  <dimension ref="A1:AN89"/>
  <sheetViews>
    <sheetView topLeftCell="A8" zoomScaleNormal="100" workbookViewId="0">
      <selection activeCell="B11" sqref="B11:AN25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customWidth="1"/>
    <col min="20" max="20" width="6.88671875" customWidth="1"/>
    <col min="21" max="21" width="7.109375" bestFit="1" customWidth="1"/>
    <col min="22" max="22" width="6.88671875" bestFit="1" customWidth="1"/>
    <col min="23" max="23" width="1.44140625" style="25" customWidth="1"/>
    <col min="24" max="24" width="5.109375" style="25" hidden="1" customWidth="1" outlineLevel="1"/>
    <col min="25" max="25" width="4.33203125" style="25" hidden="1" customWidth="1" outlineLevel="1"/>
    <col min="26" max="26" width="7.109375" style="25" bestFit="1" customWidth="1" collapsed="1"/>
    <col min="27" max="27" width="6.88671875" style="25" customWidth="1"/>
    <col min="28" max="28" width="7.88671875" style="25" hidden="1" customWidth="1" outlineLevel="1"/>
    <col min="29" max="29" width="7.109375" style="25" hidden="1" customWidth="1" outlineLevel="1"/>
    <col min="30" max="30" width="7.109375" style="25" bestFit="1" customWidth="1" collapsed="1"/>
    <col min="31" max="31" width="6.88671875" style="25" bestFit="1" customWidth="1"/>
    <col min="32" max="32" width="1.44140625" style="25" customWidth="1"/>
    <col min="33" max="33" width="5.109375" style="25" hidden="1" customWidth="1" outlineLevel="1"/>
    <col min="34" max="34" width="4.33203125" style="25" hidden="1" customWidth="1" outlineLevel="1"/>
    <col min="35" max="35" width="7.109375" style="25" bestFit="1" customWidth="1" collapsed="1"/>
    <col min="36" max="36" width="6.88671875" style="25" customWidth="1"/>
    <col min="37" max="37" width="7.88671875" style="25" hidden="1" customWidth="1" outlineLevel="1"/>
    <col min="38" max="38" width="7.109375" style="25" hidden="1" customWidth="1" outlineLevel="1"/>
    <col min="39" max="39" width="7.109375" style="25" bestFit="1" customWidth="1" collapsed="1"/>
    <col min="40" max="40" width="6.88671875" style="25" bestFit="1" customWidth="1"/>
  </cols>
  <sheetData>
    <row r="1" spans="2:40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2:40" ht="15" customHeight="1" outlineLevel="1" x14ac:dyDescent="0.3">
      <c r="B5" s="13"/>
      <c r="C5" s="13"/>
      <c r="D5" s="13"/>
      <c r="E5" s="13"/>
      <c r="F5" s="13"/>
      <c r="G5" s="13"/>
      <c r="H5" s="13"/>
      <c r="I5" s="13"/>
      <c r="S5" s="13"/>
      <c r="T5" s="13"/>
      <c r="U5" s="13"/>
      <c r="V5" s="13"/>
    </row>
    <row r="6" spans="2:40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2:40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2:40" ht="18.75" customHeight="1" outlineLevel="1" x14ac:dyDescent="0.3">
      <c r="B8" s="52" t="s">
        <v>37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2:40" ht="18.75" customHeight="1" outlineLevel="1" x14ac:dyDescent="0.3">
      <c r="B9" s="50" t="s">
        <v>38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2:40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S10" s="13"/>
      <c r="T10" s="13"/>
      <c r="U10" s="13"/>
      <c r="V10" s="13"/>
    </row>
    <row r="11" spans="2:40" ht="25.5" customHeight="1" outlineLevel="1" x14ac:dyDescent="0.3">
      <c r="B11" s="51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2:40" ht="15" customHeight="1" x14ac:dyDescent="0.3">
      <c r="B12" s="13"/>
      <c r="C12" s="13"/>
      <c r="D12" s="13"/>
      <c r="E12" s="13"/>
      <c r="F12" s="13"/>
      <c r="G12" s="13"/>
      <c r="H12" s="13"/>
      <c r="I12" s="13"/>
      <c r="S12" s="13"/>
      <c r="T12" s="13"/>
      <c r="U12" s="13"/>
      <c r="V12" s="13"/>
    </row>
    <row r="13" spans="2:40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S13" s="13"/>
      <c r="T13" s="16"/>
      <c r="U13" s="16"/>
      <c r="V13" s="17">
        <v>1</v>
      </c>
      <c r="X13" s="26"/>
      <c r="Y13" s="26"/>
      <c r="AB13" s="26"/>
      <c r="AC13" s="3"/>
      <c r="AE13" s="4">
        <v>1</v>
      </c>
      <c r="AG13" s="26"/>
      <c r="AH13" s="26"/>
      <c r="AK13" s="26"/>
      <c r="AL13" s="3"/>
      <c r="AN13" s="4">
        <v>1</v>
      </c>
    </row>
    <row r="14" spans="2:40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S14" s="13"/>
      <c r="T14" s="16"/>
      <c r="U14" s="16"/>
      <c r="V14" s="16"/>
      <c r="X14" s="26"/>
      <c r="Y14" s="26"/>
      <c r="Z14" s="26"/>
      <c r="AA14" s="27">
        <v>3</v>
      </c>
      <c r="AB14" s="26"/>
      <c r="AC14" s="26"/>
      <c r="AD14" s="26"/>
      <c r="AG14" s="26"/>
      <c r="AH14" s="26"/>
      <c r="AI14" s="26"/>
      <c r="AJ14" s="27">
        <f>2*(2+1)</f>
        <v>6</v>
      </c>
      <c r="AK14" s="26"/>
      <c r="AL14" s="26"/>
      <c r="AM14" s="26"/>
    </row>
    <row r="15" spans="2:40" ht="14.4" hidden="1" outlineLevel="1" x14ac:dyDescent="0.3">
      <c r="B15" s="13"/>
      <c r="C15" s="13"/>
      <c r="D15" s="13"/>
      <c r="E15" s="15"/>
      <c r="F15" s="13"/>
      <c r="G15" s="16"/>
      <c r="H15" s="16"/>
      <c r="I15" s="16"/>
      <c r="K15" s="3"/>
      <c r="L15" s="26"/>
      <c r="M15" s="26"/>
      <c r="N15" s="26" t="s">
        <v>54</v>
      </c>
      <c r="O15" s="26"/>
      <c r="P15" s="26"/>
      <c r="Q15" s="26"/>
      <c r="S15" s="13"/>
      <c r="T15" s="16"/>
      <c r="U15" s="16"/>
      <c r="V15" s="16"/>
      <c r="X15" s="3"/>
      <c r="Y15" s="26"/>
      <c r="Z15" s="26"/>
      <c r="AA15" s="26"/>
      <c r="AB15" s="26"/>
      <c r="AC15" s="26"/>
      <c r="AD15" s="26"/>
      <c r="AG15" s="3"/>
      <c r="AH15" s="26"/>
      <c r="AI15" s="26"/>
      <c r="AJ15" s="26"/>
      <c r="AK15" s="26"/>
      <c r="AL15" s="26"/>
      <c r="AM15" s="26"/>
    </row>
    <row r="16" spans="2:40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S16" s="13"/>
      <c r="T16" s="16"/>
      <c r="U16" s="16"/>
      <c r="V16" s="16"/>
      <c r="X16" s="26"/>
      <c r="Y16" s="26"/>
      <c r="Z16" s="26"/>
      <c r="AB16" s="26"/>
      <c r="AC16" s="26"/>
      <c r="AD16" s="26"/>
      <c r="AG16" s="26"/>
      <c r="AH16" s="26"/>
      <c r="AI16" s="26"/>
      <c r="AK16" s="26"/>
      <c r="AL16" s="26"/>
      <c r="AM16" s="26"/>
    </row>
    <row r="17" spans="1:40" ht="15" customHeight="1" collapsed="1" x14ac:dyDescent="0.3">
      <c r="B17" s="42" t="s">
        <v>3</v>
      </c>
      <c r="C17" s="44"/>
      <c r="D17" s="18"/>
      <c r="E17" s="48" t="s">
        <v>30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18"/>
      <c r="T17" s="42" t="s">
        <v>4</v>
      </c>
      <c r="U17" s="43"/>
      <c r="V17" s="44"/>
      <c r="W17" s="28"/>
      <c r="X17" s="39" t="s">
        <v>55</v>
      </c>
      <c r="Y17" s="39"/>
      <c r="Z17" s="39"/>
      <c r="AA17" s="39"/>
      <c r="AB17" s="39"/>
      <c r="AC17" s="39"/>
      <c r="AD17" s="39"/>
      <c r="AE17" s="39"/>
      <c r="AF17" s="28"/>
      <c r="AG17" s="39" t="s">
        <v>56</v>
      </c>
      <c r="AH17" s="39"/>
      <c r="AI17" s="39"/>
      <c r="AJ17" s="39"/>
      <c r="AK17" s="39"/>
      <c r="AL17" s="39"/>
      <c r="AM17" s="39"/>
      <c r="AN17" s="39"/>
    </row>
    <row r="18" spans="1:40" ht="14.4" x14ac:dyDescent="0.3">
      <c r="B18" s="45"/>
      <c r="C18" s="47"/>
      <c r="D18" s="19"/>
      <c r="E18" s="49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19"/>
      <c r="T18" s="45"/>
      <c r="U18" s="46"/>
      <c r="V18" s="47"/>
      <c r="W18" s="29"/>
      <c r="X18" s="39"/>
      <c r="Y18" s="39"/>
      <c r="Z18" s="39"/>
      <c r="AA18" s="39"/>
      <c r="AB18" s="39"/>
      <c r="AC18" s="39"/>
      <c r="AD18" s="39"/>
      <c r="AE18" s="39"/>
      <c r="AF18" s="29"/>
      <c r="AG18" s="39"/>
      <c r="AH18" s="39"/>
      <c r="AI18" s="39"/>
      <c r="AJ18" s="39"/>
      <c r="AK18" s="39"/>
      <c r="AL18" s="39"/>
      <c r="AM18" s="39"/>
      <c r="AN18" s="39"/>
    </row>
    <row r="19" spans="1:40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21"/>
      <c r="T19" s="20" t="s">
        <v>14</v>
      </c>
      <c r="U19" s="22" t="s">
        <v>12</v>
      </c>
      <c r="V19" s="22" t="s">
        <v>13</v>
      </c>
      <c r="W19" s="10"/>
      <c r="X19" s="5" t="s">
        <v>9</v>
      </c>
      <c r="Y19" s="5" t="s">
        <v>10</v>
      </c>
      <c r="Z19" s="5" t="s">
        <v>11</v>
      </c>
      <c r="AA19" s="6" t="s">
        <v>14</v>
      </c>
      <c r="AB19" s="5" t="s">
        <v>15</v>
      </c>
      <c r="AC19" s="5" t="s">
        <v>11</v>
      </c>
      <c r="AD19" s="5" t="s">
        <v>12</v>
      </c>
      <c r="AE19" s="5" t="s">
        <v>13</v>
      </c>
      <c r="AF19" s="10"/>
      <c r="AG19" s="5" t="s">
        <v>9</v>
      </c>
      <c r="AH19" s="5" t="s">
        <v>10</v>
      </c>
      <c r="AI19" s="5" t="s">
        <v>11</v>
      </c>
      <c r="AJ19" s="6" t="s">
        <v>14</v>
      </c>
      <c r="AK19" s="5" t="s">
        <v>15</v>
      </c>
      <c r="AL19" s="5" t="s">
        <v>11</v>
      </c>
      <c r="AM19" s="5" t="s">
        <v>12</v>
      </c>
      <c r="AN19" s="5" t="s">
        <v>13</v>
      </c>
    </row>
    <row r="20" spans="1:40" ht="14.4" x14ac:dyDescent="0.3">
      <c r="A20" s="8"/>
      <c r="B20" s="18">
        <f>RANK(C20,C$20:C$25,0)</f>
        <v>1</v>
      </c>
      <c r="C20" s="18">
        <f t="shared" ref="C20:C25" si="0">SUMIF($G$13:$AN$13,1,$G20:$AN20)</f>
        <v>480</v>
      </c>
      <c r="D20" s="12"/>
      <c r="E20" s="12" t="s">
        <v>129</v>
      </c>
      <c r="F20" s="12"/>
      <c r="G20" s="18">
        <v>56</v>
      </c>
      <c r="H20" s="18">
        <f t="shared" ref="H20:H25" si="1">RANK(G20,G$20:G$25,0)</f>
        <v>1</v>
      </c>
      <c r="I20" s="18">
        <f>VLOOKUP(H20,'Место-баллы'!$A$3:$B$52,2,0)</f>
        <v>100</v>
      </c>
      <c r="J20" s="9"/>
      <c r="K20" s="30">
        <v>3</v>
      </c>
      <c r="L20" s="30">
        <v>5</v>
      </c>
      <c r="M20" s="31">
        <f t="shared" ref="M20:M25" si="2">TIME(0,K20,L20)</f>
        <v>2.1412037037037038E-3</v>
      </c>
      <c r="N20" s="30">
        <v>31</v>
      </c>
      <c r="O20" s="30">
        <f t="shared" ref="O20:O25" si="3">N$14-N20</f>
        <v>4</v>
      </c>
      <c r="P20" s="31">
        <f t="shared" ref="P20:P25" si="4">M20+TIME(0,0,O20)</f>
        <v>2.1875000000000002E-3</v>
      </c>
      <c r="Q20" s="30">
        <f t="shared" ref="Q20:Q25" si="5">RANK(P20,P$20:P$25,1)</f>
        <v>2</v>
      </c>
      <c r="R20" s="30">
        <f>VLOOKUP(Q20,'Место-баллы'!$A$3:$B$52,2,0)</f>
        <v>95</v>
      </c>
      <c r="S20" s="12"/>
      <c r="T20" s="18">
        <v>54</v>
      </c>
      <c r="U20" s="18">
        <f t="shared" ref="U20:U25" si="6">RANK(T20,T$20:T$25,0)</f>
        <v>3</v>
      </c>
      <c r="V20" s="18">
        <f>VLOOKUP(U20,'Место-баллы'!$A$3:$B$52,2,0)</f>
        <v>90</v>
      </c>
      <c r="W20" s="9"/>
      <c r="X20" s="30">
        <v>4</v>
      </c>
      <c r="Y20" s="30">
        <v>30</v>
      </c>
      <c r="Z20" s="31">
        <f t="shared" ref="Z20:Z25" si="7">TIME(0,X20,Y20)</f>
        <v>3.1249999999999997E-3</v>
      </c>
      <c r="AA20" s="30">
        <v>3</v>
      </c>
      <c r="AB20" s="30">
        <f t="shared" ref="AB20:AB25" si="8">AA$14-AA20</f>
        <v>0</v>
      </c>
      <c r="AC20" s="31">
        <f t="shared" ref="AC20:AC25" si="9">Z20+TIME(0,0,AB20)</f>
        <v>3.1249999999999997E-3</v>
      </c>
      <c r="AD20" s="30">
        <f t="shared" ref="AD20:AD25" si="10">RANK(AC20,AC$20:AC$25,1)</f>
        <v>1</v>
      </c>
      <c r="AE20" s="30">
        <f>VLOOKUP(AD20,'Место-баллы'!$A$3:$B$52,2,0)</f>
        <v>100</v>
      </c>
      <c r="AF20" s="9"/>
      <c r="AG20" s="30">
        <v>4</v>
      </c>
      <c r="AH20" s="30">
        <v>6</v>
      </c>
      <c r="AI20" s="31">
        <f t="shared" ref="AI20:AI25" si="11">TIME(0,AG20,AH20)</f>
        <v>2.8472222222222219E-3</v>
      </c>
      <c r="AJ20" s="30">
        <v>6</v>
      </c>
      <c r="AK20" s="30">
        <f t="shared" ref="AK20:AK25" si="12">AJ$14-AJ20</f>
        <v>0</v>
      </c>
      <c r="AL20" s="31">
        <f t="shared" ref="AL20:AL25" si="13">AI20+TIME(0,0,AK20)</f>
        <v>2.8472222222222219E-3</v>
      </c>
      <c r="AM20" s="30">
        <f t="shared" ref="AM20:AM25" si="14">RANK(AL20,AL$20:AL$25,1)</f>
        <v>2</v>
      </c>
      <c r="AN20" s="30">
        <f>VLOOKUP(AM20,'Место-баллы'!$A$3:$B$52,2,0)</f>
        <v>95</v>
      </c>
    </row>
    <row r="21" spans="1:40" ht="14.4" x14ac:dyDescent="0.3">
      <c r="A21" s="8"/>
      <c r="B21" s="18">
        <f>RANK(C21,C$20:C$25,0)</f>
        <v>2</v>
      </c>
      <c r="C21" s="18">
        <f t="shared" si="0"/>
        <v>465</v>
      </c>
      <c r="D21" s="12"/>
      <c r="E21" s="12" t="s">
        <v>127</v>
      </c>
      <c r="F21" s="12"/>
      <c r="G21" s="18">
        <v>55</v>
      </c>
      <c r="H21" s="18">
        <f t="shared" si="1"/>
        <v>2</v>
      </c>
      <c r="I21" s="18">
        <f>VLOOKUP(H21,'Место-баллы'!$A$3:$B$52,2,0)</f>
        <v>95</v>
      </c>
      <c r="J21" s="9"/>
      <c r="K21" s="30">
        <v>3</v>
      </c>
      <c r="L21" s="30">
        <v>5</v>
      </c>
      <c r="M21" s="31">
        <f t="shared" si="2"/>
        <v>2.1412037037037038E-3</v>
      </c>
      <c r="N21" s="30">
        <v>23</v>
      </c>
      <c r="O21" s="30">
        <f t="shared" si="3"/>
        <v>12</v>
      </c>
      <c r="P21" s="31">
        <f t="shared" si="4"/>
        <v>2.2800925925925927E-3</v>
      </c>
      <c r="Q21" s="30">
        <f t="shared" si="5"/>
        <v>3</v>
      </c>
      <c r="R21" s="30">
        <f>VLOOKUP(Q21,'Место-баллы'!$A$3:$B$52,2,0)</f>
        <v>90</v>
      </c>
      <c r="S21" s="12"/>
      <c r="T21" s="18">
        <v>72</v>
      </c>
      <c r="U21" s="18">
        <f t="shared" si="6"/>
        <v>2</v>
      </c>
      <c r="V21" s="18">
        <f>VLOOKUP(U21,'Место-баллы'!$A$3:$B$52,2,0)</f>
        <v>95</v>
      </c>
      <c r="W21" s="9"/>
      <c r="X21" s="30">
        <v>5</v>
      </c>
      <c r="Y21" s="30">
        <v>8</v>
      </c>
      <c r="Z21" s="31">
        <f t="shared" si="7"/>
        <v>3.5648148148148154E-3</v>
      </c>
      <c r="AA21" s="30">
        <v>3</v>
      </c>
      <c r="AB21" s="30">
        <f t="shared" si="8"/>
        <v>0</v>
      </c>
      <c r="AC21" s="31">
        <f t="shared" si="9"/>
        <v>3.5648148148148154E-3</v>
      </c>
      <c r="AD21" s="30">
        <f t="shared" si="10"/>
        <v>4</v>
      </c>
      <c r="AE21" s="30">
        <f>VLOOKUP(AD21,'Место-баллы'!$A$3:$B$52,2,0)</f>
        <v>85</v>
      </c>
      <c r="AF21" s="9"/>
      <c r="AG21" s="30">
        <v>3</v>
      </c>
      <c r="AH21" s="30">
        <v>57</v>
      </c>
      <c r="AI21" s="31">
        <f t="shared" si="11"/>
        <v>2.7430555555555559E-3</v>
      </c>
      <c r="AJ21" s="30">
        <v>6</v>
      </c>
      <c r="AK21" s="30">
        <f t="shared" si="12"/>
        <v>0</v>
      </c>
      <c r="AL21" s="31">
        <f t="shared" si="13"/>
        <v>2.7430555555555559E-3</v>
      </c>
      <c r="AM21" s="30">
        <f t="shared" si="14"/>
        <v>1</v>
      </c>
      <c r="AN21" s="30">
        <f>VLOOKUP(AM21,'Место-баллы'!$A$3:$B$52,2,0)</f>
        <v>100</v>
      </c>
    </row>
    <row r="22" spans="1:40" ht="14.4" x14ac:dyDescent="0.3">
      <c r="A22" s="8"/>
      <c r="B22" s="18">
        <v>3</v>
      </c>
      <c r="C22" s="18">
        <f t="shared" si="0"/>
        <v>465</v>
      </c>
      <c r="D22" s="12"/>
      <c r="E22" s="12" t="s">
        <v>126</v>
      </c>
      <c r="F22" s="12"/>
      <c r="G22" s="18">
        <v>45</v>
      </c>
      <c r="H22" s="18">
        <f t="shared" si="1"/>
        <v>5</v>
      </c>
      <c r="I22" s="18">
        <f>VLOOKUP(H22,'Место-баллы'!$A$3:$B$52,2,0)</f>
        <v>80</v>
      </c>
      <c r="J22" s="9"/>
      <c r="K22" s="30">
        <v>3</v>
      </c>
      <c r="L22" s="30">
        <v>5</v>
      </c>
      <c r="M22" s="31">
        <f t="shared" si="2"/>
        <v>2.1412037037037038E-3</v>
      </c>
      <c r="N22" s="30">
        <v>35</v>
      </c>
      <c r="O22" s="30">
        <f t="shared" si="3"/>
        <v>0</v>
      </c>
      <c r="P22" s="31">
        <f t="shared" si="4"/>
        <v>2.1412037037037038E-3</v>
      </c>
      <c r="Q22" s="30">
        <f t="shared" si="5"/>
        <v>1</v>
      </c>
      <c r="R22" s="30">
        <f>VLOOKUP(Q22,'Место-баллы'!$A$3:$B$52,2,0)</f>
        <v>100</v>
      </c>
      <c r="S22" s="12"/>
      <c r="T22" s="18">
        <v>89</v>
      </c>
      <c r="U22" s="18">
        <f t="shared" si="6"/>
        <v>1</v>
      </c>
      <c r="V22" s="18">
        <f>VLOOKUP(U22,'Место-баллы'!$A$3:$B$52,2,0)</f>
        <v>100</v>
      </c>
      <c r="W22" s="9"/>
      <c r="X22" s="30">
        <v>4</v>
      </c>
      <c r="Y22" s="30">
        <v>38</v>
      </c>
      <c r="Z22" s="31">
        <f t="shared" si="7"/>
        <v>3.2175925925925926E-3</v>
      </c>
      <c r="AA22" s="30">
        <v>3</v>
      </c>
      <c r="AB22" s="30">
        <f t="shared" si="8"/>
        <v>0</v>
      </c>
      <c r="AC22" s="31">
        <f t="shared" si="9"/>
        <v>3.2175925925925926E-3</v>
      </c>
      <c r="AD22" s="30">
        <f t="shared" si="10"/>
        <v>2</v>
      </c>
      <c r="AE22" s="30">
        <f>VLOOKUP(AD22,'Место-баллы'!$A$3:$B$52,2,0)</f>
        <v>95</v>
      </c>
      <c r="AF22" s="9"/>
      <c r="AG22" s="30">
        <v>4</v>
      </c>
      <c r="AH22" s="30">
        <v>24</v>
      </c>
      <c r="AI22" s="31">
        <f t="shared" si="11"/>
        <v>3.0555555555555557E-3</v>
      </c>
      <c r="AJ22" s="30">
        <v>6</v>
      </c>
      <c r="AK22" s="30">
        <f t="shared" si="12"/>
        <v>0</v>
      </c>
      <c r="AL22" s="31">
        <f t="shared" si="13"/>
        <v>3.0555555555555557E-3</v>
      </c>
      <c r="AM22" s="30">
        <f t="shared" si="14"/>
        <v>3</v>
      </c>
      <c r="AN22" s="30">
        <f>VLOOKUP(AM22,'Место-баллы'!$A$3:$B$52,2,0)</f>
        <v>90</v>
      </c>
    </row>
    <row r="23" spans="1:40" ht="14.4" x14ac:dyDescent="0.3">
      <c r="A23" s="8"/>
      <c r="B23" s="18">
        <f>RANK(C23,C$20:C$25,0)</f>
        <v>4</v>
      </c>
      <c r="C23" s="18">
        <f t="shared" si="0"/>
        <v>425</v>
      </c>
      <c r="D23" s="12"/>
      <c r="E23" s="12" t="s">
        <v>125</v>
      </c>
      <c r="F23" s="12"/>
      <c r="G23" s="18">
        <v>52</v>
      </c>
      <c r="H23" s="18">
        <f t="shared" si="1"/>
        <v>3</v>
      </c>
      <c r="I23" s="18">
        <f>VLOOKUP(H23,'Место-баллы'!$A$3:$B$52,2,0)</f>
        <v>90</v>
      </c>
      <c r="J23" s="9"/>
      <c r="K23" s="30">
        <v>3</v>
      </c>
      <c r="L23" s="30">
        <v>5</v>
      </c>
      <c r="M23" s="31">
        <f t="shared" si="2"/>
        <v>2.1412037037037038E-3</v>
      </c>
      <c r="N23" s="30">
        <v>0</v>
      </c>
      <c r="O23" s="30">
        <f t="shared" si="3"/>
        <v>35</v>
      </c>
      <c r="P23" s="31">
        <f t="shared" si="4"/>
        <v>2.5462962962962965E-3</v>
      </c>
      <c r="Q23" s="30">
        <f t="shared" si="5"/>
        <v>5</v>
      </c>
      <c r="R23" s="30">
        <f>VLOOKUP(Q23,'Место-баллы'!$A$3:$B$52,2,0)</f>
        <v>80</v>
      </c>
      <c r="S23" s="12"/>
      <c r="T23" s="18">
        <v>18</v>
      </c>
      <c r="U23" s="18">
        <f t="shared" si="6"/>
        <v>5</v>
      </c>
      <c r="V23" s="18">
        <f>VLOOKUP(U23,'Место-баллы'!$A$3:$B$52,2,0)</f>
        <v>80</v>
      </c>
      <c r="W23" s="9"/>
      <c r="X23" s="30">
        <v>5</v>
      </c>
      <c r="Y23" s="30">
        <v>3</v>
      </c>
      <c r="Z23" s="31">
        <f t="shared" si="7"/>
        <v>3.5069444444444445E-3</v>
      </c>
      <c r="AA23" s="30">
        <v>3</v>
      </c>
      <c r="AB23" s="30">
        <f t="shared" si="8"/>
        <v>0</v>
      </c>
      <c r="AC23" s="31">
        <f t="shared" si="9"/>
        <v>3.5069444444444445E-3</v>
      </c>
      <c r="AD23" s="30">
        <f t="shared" si="10"/>
        <v>3</v>
      </c>
      <c r="AE23" s="30">
        <f>VLOOKUP(AD23,'Место-баллы'!$A$3:$B$52,2,0)</f>
        <v>90</v>
      </c>
      <c r="AF23" s="9"/>
      <c r="AG23" s="30">
        <v>5</v>
      </c>
      <c r="AH23" s="30">
        <v>18</v>
      </c>
      <c r="AI23" s="31">
        <f t="shared" si="11"/>
        <v>3.6805555555555554E-3</v>
      </c>
      <c r="AJ23" s="30">
        <v>6</v>
      </c>
      <c r="AK23" s="30">
        <f t="shared" si="12"/>
        <v>0</v>
      </c>
      <c r="AL23" s="31">
        <f t="shared" si="13"/>
        <v>3.6805555555555554E-3</v>
      </c>
      <c r="AM23" s="30">
        <f t="shared" si="14"/>
        <v>4</v>
      </c>
      <c r="AN23" s="30">
        <f>VLOOKUP(AM23,'Место-баллы'!$A$3:$B$52,2,0)</f>
        <v>85</v>
      </c>
    </row>
    <row r="24" spans="1:40" ht="14.4" x14ac:dyDescent="0.3">
      <c r="A24" s="8"/>
      <c r="B24" s="18">
        <f>RANK(C24,C$20:C$25,0)</f>
        <v>5</v>
      </c>
      <c r="C24" s="18">
        <f t="shared" si="0"/>
        <v>415</v>
      </c>
      <c r="D24" s="12"/>
      <c r="E24" s="12" t="s">
        <v>128</v>
      </c>
      <c r="F24" s="12"/>
      <c r="G24" s="18">
        <v>51</v>
      </c>
      <c r="H24" s="18">
        <f t="shared" si="1"/>
        <v>4</v>
      </c>
      <c r="I24" s="18">
        <f>VLOOKUP(H24,'Место-баллы'!$A$3:$B$52,2,0)</f>
        <v>85</v>
      </c>
      <c r="J24" s="9"/>
      <c r="K24" s="30">
        <v>3</v>
      </c>
      <c r="L24" s="30">
        <v>5</v>
      </c>
      <c r="M24" s="31">
        <f t="shared" si="2"/>
        <v>2.1412037037037038E-3</v>
      </c>
      <c r="N24" s="30">
        <v>0</v>
      </c>
      <c r="O24" s="30">
        <f t="shared" si="3"/>
        <v>35</v>
      </c>
      <c r="P24" s="31">
        <f t="shared" si="4"/>
        <v>2.5462962962962965E-3</v>
      </c>
      <c r="Q24" s="30">
        <f t="shared" si="5"/>
        <v>5</v>
      </c>
      <c r="R24" s="30">
        <f>VLOOKUP(Q24,'Место-баллы'!$A$3:$B$52,2,0)</f>
        <v>80</v>
      </c>
      <c r="S24" s="12"/>
      <c r="T24" s="18">
        <v>36</v>
      </c>
      <c r="U24" s="18">
        <f t="shared" si="6"/>
        <v>4</v>
      </c>
      <c r="V24" s="18">
        <f>VLOOKUP(U24,'Место-баллы'!$A$3:$B$52,2,0)</f>
        <v>85</v>
      </c>
      <c r="W24" s="9"/>
      <c r="X24" s="30">
        <v>5</v>
      </c>
      <c r="Y24" s="30">
        <v>8</v>
      </c>
      <c r="Z24" s="31">
        <f t="shared" si="7"/>
        <v>3.5648148148148154E-3</v>
      </c>
      <c r="AA24" s="30">
        <v>3</v>
      </c>
      <c r="AB24" s="30">
        <f t="shared" si="8"/>
        <v>0</v>
      </c>
      <c r="AC24" s="31">
        <f t="shared" si="9"/>
        <v>3.5648148148148154E-3</v>
      </c>
      <c r="AD24" s="30">
        <f t="shared" si="10"/>
        <v>4</v>
      </c>
      <c r="AE24" s="30">
        <f>VLOOKUP(AD24,'Место-баллы'!$A$3:$B$52,2,0)</f>
        <v>85</v>
      </c>
      <c r="AF24" s="9"/>
      <c r="AG24" s="30">
        <v>5</v>
      </c>
      <c r="AH24" s="30">
        <v>28</v>
      </c>
      <c r="AI24" s="31">
        <f t="shared" si="11"/>
        <v>3.7962962962962963E-3</v>
      </c>
      <c r="AJ24" s="30">
        <v>6</v>
      </c>
      <c r="AK24" s="30">
        <f t="shared" si="12"/>
        <v>0</v>
      </c>
      <c r="AL24" s="31">
        <f t="shared" si="13"/>
        <v>3.7962962962962963E-3</v>
      </c>
      <c r="AM24" s="30">
        <f t="shared" si="14"/>
        <v>5</v>
      </c>
      <c r="AN24" s="30">
        <f>VLOOKUP(AM24,'Место-баллы'!$A$3:$B$52,2,0)</f>
        <v>80</v>
      </c>
    </row>
    <row r="25" spans="1:40" ht="14.4" x14ac:dyDescent="0.3">
      <c r="A25" s="8"/>
      <c r="B25" s="18">
        <f>RANK(C25,C$20:C$25,0)</f>
        <v>6</v>
      </c>
      <c r="C25" s="18">
        <f t="shared" si="0"/>
        <v>390</v>
      </c>
      <c r="D25" s="12"/>
      <c r="E25" s="12" t="s">
        <v>130</v>
      </c>
      <c r="F25" s="12"/>
      <c r="G25" s="18">
        <v>32</v>
      </c>
      <c r="H25" s="18">
        <f t="shared" si="1"/>
        <v>6</v>
      </c>
      <c r="I25" s="18">
        <f>VLOOKUP(H25,'Место-баллы'!$A$3:$B$52,2,0)</f>
        <v>75</v>
      </c>
      <c r="J25" s="9"/>
      <c r="K25" s="30">
        <v>3</v>
      </c>
      <c r="L25" s="30">
        <v>5</v>
      </c>
      <c r="M25" s="31">
        <f t="shared" si="2"/>
        <v>2.1412037037037038E-3</v>
      </c>
      <c r="N25" s="30">
        <v>2</v>
      </c>
      <c r="O25" s="30">
        <f t="shared" si="3"/>
        <v>33</v>
      </c>
      <c r="P25" s="31">
        <f t="shared" si="4"/>
        <v>2.5231481481481481E-3</v>
      </c>
      <c r="Q25" s="30">
        <f t="shared" si="5"/>
        <v>4</v>
      </c>
      <c r="R25" s="30">
        <f>VLOOKUP(Q25,'Место-баллы'!$A$3:$B$52,2,0)</f>
        <v>85</v>
      </c>
      <c r="S25" s="12"/>
      <c r="T25" s="18">
        <v>18</v>
      </c>
      <c r="U25" s="18">
        <f t="shared" si="6"/>
        <v>5</v>
      </c>
      <c r="V25" s="18">
        <f>VLOOKUP(U25,'Место-баллы'!$A$3:$B$52,2,0)</f>
        <v>80</v>
      </c>
      <c r="W25" s="9"/>
      <c r="X25" s="30">
        <v>6</v>
      </c>
      <c r="Y25" s="30">
        <v>32</v>
      </c>
      <c r="Z25" s="31">
        <f t="shared" si="7"/>
        <v>4.5370370370370365E-3</v>
      </c>
      <c r="AA25" s="30">
        <v>3</v>
      </c>
      <c r="AB25" s="30">
        <f t="shared" si="8"/>
        <v>0</v>
      </c>
      <c r="AC25" s="31">
        <f t="shared" si="9"/>
        <v>4.5370370370370365E-3</v>
      </c>
      <c r="AD25" s="30">
        <f t="shared" si="10"/>
        <v>6</v>
      </c>
      <c r="AE25" s="30">
        <f>VLOOKUP(AD25,'Место-баллы'!$A$3:$B$52,2,0)</f>
        <v>75</v>
      </c>
      <c r="AF25" s="9"/>
      <c r="AG25" s="30">
        <v>6</v>
      </c>
      <c r="AH25" s="30">
        <v>28</v>
      </c>
      <c r="AI25" s="31">
        <f t="shared" si="11"/>
        <v>4.4907407407407405E-3</v>
      </c>
      <c r="AJ25" s="30">
        <v>6</v>
      </c>
      <c r="AK25" s="30">
        <f t="shared" si="12"/>
        <v>0</v>
      </c>
      <c r="AL25" s="31">
        <f t="shared" si="13"/>
        <v>4.4907407407407405E-3</v>
      </c>
      <c r="AM25" s="30">
        <f t="shared" si="14"/>
        <v>6</v>
      </c>
      <c r="AN25" s="30">
        <f>VLOOKUP(AM25,'Место-баллы'!$A$3:$B$52,2,0)</f>
        <v>75</v>
      </c>
    </row>
    <row r="26" spans="1:40" ht="15.75" customHeight="1" x14ac:dyDescent="0.3">
      <c r="A26" s="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5.75" customHeight="1" x14ac:dyDescent="0.3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5.75" customHeight="1" outlineLevel="1" x14ac:dyDescent="0.35">
      <c r="A28" s="8"/>
      <c r="B28" s="23" t="s">
        <v>20</v>
      </c>
      <c r="C28" s="23"/>
      <c r="D28" s="23"/>
      <c r="E28" s="23"/>
      <c r="F28" s="23"/>
      <c r="G28" s="23"/>
      <c r="H28" s="23"/>
      <c r="I28" s="2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5.75" customHeight="1" outlineLevel="1" x14ac:dyDescent="0.3">
      <c r="B29" s="24"/>
      <c r="C29" s="24"/>
      <c r="D29" s="24"/>
      <c r="E29" s="2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5.75" customHeight="1" outlineLevel="1" x14ac:dyDescent="0.35">
      <c r="B30" s="23" t="s">
        <v>21</v>
      </c>
      <c r="C30" s="23"/>
      <c r="D30" s="23"/>
      <c r="E30" s="23"/>
      <c r="F30" s="23"/>
      <c r="G30" s="23"/>
      <c r="H30" s="23"/>
      <c r="I30" s="2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5.75" customHeight="1" x14ac:dyDescent="0.3">
      <c r="J31" s="13"/>
      <c r="K31" s="13"/>
      <c r="L31" s="13"/>
      <c r="M31" s="13"/>
      <c r="N31" s="13"/>
      <c r="O31" s="13"/>
      <c r="P31" s="13"/>
      <c r="Q31" s="13"/>
      <c r="R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5.75" customHeight="1" x14ac:dyDescent="0.3">
      <c r="J32" s="13"/>
      <c r="K32" s="13"/>
      <c r="L32" s="13"/>
      <c r="M32" s="13"/>
      <c r="N32" s="13"/>
      <c r="O32" s="13"/>
      <c r="P32" s="13"/>
      <c r="Q32" s="13"/>
      <c r="R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0:40" ht="15.75" customHeight="1" x14ac:dyDescent="0.3">
      <c r="J33" s="13"/>
      <c r="K33" s="13"/>
      <c r="L33" s="13"/>
      <c r="M33" s="13"/>
      <c r="N33" s="13"/>
      <c r="O33" s="13"/>
      <c r="P33" s="13"/>
      <c r="Q33" s="13"/>
      <c r="R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0:40" ht="15.75" customHeight="1" x14ac:dyDescent="0.3"/>
    <row r="35" spans="10:40" ht="15.75" customHeight="1" x14ac:dyDescent="0.3"/>
    <row r="36" spans="10:40" ht="15.75" customHeight="1" x14ac:dyDescent="0.3"/>
    <row r="37" spans="10:40" ht="15.75" customHeight="1" x14ac:dyDescent="0.3"/>
    <row r="38" spans="10:40" ht="15.75" customHeight="1" x14ac:dyDescent="0.3"/>
    <row r="39" spans="10:40" ht="15.75" customHeight="1" x14ac:dyDescent="0.3"/>
    <row r="40" spans="10:40" ht="15.75" customHeight="1" x14ac:dyDescent="0.3"/>
    <row r="41" spans="10:40" ht="15.75" customHeight="1" x14ac:dyDescent="0.3"/>
    <row r="42" spans="10:40" ht="15.75" customHeight="1" x14ac:dyDescent="0.3">
      <c r="J42" s="32"/>
      <c r="K42" s="32"/>
      <c r="L42" s="32"/>
      <c r="M42" s="32"/>
      <c r="N42" s="32"/>
      <c r="O42" s="32"/>
      <c r="P42" s="32"/>
      <c r="Q42" s="32"/>
      <c r="R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10:40" ht="15.75" customHeight="1" x14ac:dyDescent="0.3"/>
    <row r="44" spans="10:40" ht="15.75" customHeight="1" x14ac:dyDescent="0.3"/>
    <row r="45" spans="10:40" ht="15.75" customHeight="1" x14ac:dyDescent="0.3"/>
    <row r="46" spans="10:40" ht="15.75" customHeight="1" x14ac:dyDescent="0.3"/>
    <row r="47" spans="10:40" ht="15.75" customHeight="1" x14ac:dyDescent="0.3"/>
    <row r="48" spans="10:4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</sheetData>
  <autoFilter ref="B19:AN19" xr:uid="{619982E7-7ABD-4B72-84BE-A510CC0B83BB}">
    <sortState xmlns:xlrd2="http://schemas.microsoft.com/office/spreadsheetml/2017/richdata2" ref="B20:AN25">
      <sortCondition ref="B19"/>
    </sortState>
  </autoFilter>
  <mergeCells count="16">
    <mergeCell ref="B8:AN8"/>
    <mergeCell ref="B9:AN9"/>
    <mergeCell ref="B11:AN11"/>
    <mergeCell ref="B17:C18"/>
    <mergeCell ref="E17:E18"/>
    <mergeCell ref="G17:I18"/>
    <mergeCell ref="K17:R18"/>
    <mergeCell ref="T17:V18"/>
    <mergeCell ref="X17:AE18"/>
    <mergeCell ref="AG17:AN18"/>
    <mergeCell ref="B7:AN7"/>
    <mergeCell ref="B1:AN1"/>
    <mergeCell ref="B2:AN2"/>
    <mergeCell ref="B3:AN3"/>
    <mergeCell ref="B4:AN4"/>
    <mergeCell ref="B6:AN6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E7ED-BB04-468D-BE2D-DC6B312AC72D}">
  <sheetPr>
    <pageSetUpPr fitToPage="1"/>
  </sheetPr>
  <dimension ref="A1:AN91"/>
  <sheetViews>
    <sheetView topLeftCell="A6" zoomScaleNormal="100" workbookViewId="0">
      <selection activeCell="B11" sqref="B11:AN27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customWidth="1"/>
    <col min="20" max="20" width="6.88671875" customWidth="1"/>
    <col min="21" max="21" width="7.109375" bestFit="1" customWidth="1"/>
    <col min="22" max="22" width="6.88671875" bestFit="1" customWidth="1"/>
    <col min="23" max="23" width="1.44140625" style="25" customWidth="1"/>
    <col min="24" max="24" width="5.109375" style="25" customWidth="1" outlineLevel="1"/>
    <col min="25" max="25" width="4.33203125" style="25" customWidth="1" outlineLevel="1"/>
    <col min="26" max="26" width="7.109375" style="25" bestFit="1" customWidth="1"/>
    <col min="27" max="27" width="6.88671875" style="25" customWidth="1"/>
    <col min="28" max="28" width="7.88671875" style="25" hidden="1" customWidth="1" outlineLevel="1"/>
    <col min="29" max="29" width="7.109375" style="25" hidden="1" customWidth="1" outlineLevel="1"/>
    <col min="30" max="30" width="7.109375" style="25" bestFit="1" customWidth="1" collapsed="1"/>
    <col min="31" max="31" width="6.88671875" style="25" bestFit="1" customWidth="1"/>
    <col min="32" max="32" width="1.44140625" style="25" customWidth="1"/>
    <col min="33" max="33" width="5.109375" style="25" hidden="1" customWidth="1" outlineLevel="1"/>
    <col min="34" max="34" width="4.33203125" style="25" hidden="1" customWidth="1" outlineLevel="1"/>
    <col min="35" max="35" width="7.109375" style="25" bestFit="1" customWidth="1" collapsed="1"/>
    <col min="36" max="36" width="6.88671875" style="25" customWidth="1"/>
    <col min="37" max="37" width="7.88671875" style="25" hidden="1" customWidth="1" outlineLevel="1"/>
    <col min="38" max="38" width="7.109375" style="25" hidden="1" customWidth="1" outlineLevel="1"/>
    <col min="39" max="39" width="7.109375" style="25" bestFit="1" customWidth="1" collapsed="1"/>
    <col min="40" max="40" width="6.88671875" style="25" bestFit="1" customWidth="1"/>
  </cols>
  <sheetData>
    <row r="1" spans="2:40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2:40" ht="15" customHeight="1" outlineLevel="1" x14ac:dyDescent="0.3">
      <c r="B5" s="13"/>
      <c r="C5" s="13"/>
      <c r="D5" s="13"/>
      <c r="E5" s="13"/>
      <c r="F5" s="13"/>
      <c r="G5" s="13"/>
      <c r="H5" s="13"/>
      <c r="I5" s="13"/>
      <c r="S5" s="13"/>
      <c r="T5" s="13"/>
      <c r="U5" s="13"/>
      <c r="V5" s="13"/>
    </row>
    <row r="6" spans="2:40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2:40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2:40" ht="18.75" customHeight="1" outlineLevel="1" x14ac:dyDescent="0.3">
      <c r="B8" s="50" t="s">
        <v>34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</row>
    <row r="9" spans="2:40" ht="18.75" customHeight="1" outlineLevel="1" x14ac:dyDescent="0.3">
      <c r="B9" s="50" t="s">
        <v>35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2:40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S10" s="13"/>
      <c r="T10" s="13"/>
      <c r="U10" s="13"/>
      <c r="V10" s="13"/>
    </row>
    <row r="11" spans="2:40" ht="25.5" customHeight="1" outlineLevel="1" x14ac:dyDescent="0.3">
      <c r="B11" s="51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2:40" ht="15" customHeight="1" x14ac:dyDescent="0.3">
      <c r="B12" s="13"/>
      <c r="C12" s="13"/>
      <c r="D12" s="13"/>
      <c r="E12" s="13"/>
      <c r="F12" s="13"/>
      <c r="G12" s="13"/>
      <c r="H12" s="13"/>
      <c r="I12" s="13"/>
      <c r="S12" s="13"/>
      <c r="T12" s="13"/>
      <c r="U12" s="13"/>
      <c r="V12" s="13"/>
    </row>
    <row r="13" spans="2:40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S13" s="13"/>
      <c r="T13" s="16"/>
      <c r="U13" s="16"/>
      <c r="V13" s="17">
        <v>1</v>
      </c>
      <c r="X13" s="26"/>
      <c r="Y13" s="26"/>
      <c r="AB13" s="26"/>
      <c r="AC13" s="3"/>
      <c r="AE13" s="4">
        <v>1</v>
      </c>
      <c r="AG13" s="26"/>
      <c r="AH13" s="26"/>
      <c r="AK13" s="26"/>
      <c r="AL13" s="3"/>
      <c r="AN13" s="4">
        <v>1</v>
      </c>
    </row>
    <row r="14" spans="2:40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S14" s="13"/>
      <c r="T14" s="16"/>
      <c r="U14" s="16"/>
      <c r="V14" s="16"/>
      <c r="X14" s="26"/>
      <c r="Y14" s="26"/>
      <c r="Z14" s="26"/>
      <c r="AA14" s="27">
        <v>4</v>
      </c>
      <c r="AB14" s="26"/>
      <c r="AC14" s="26"/>
      <c r="AD14" s="26"/>
      <c r="AG14" s="26"/>
      <c r="AH14" s="26"/>
      <c r="AI14" s="26"/>
      <c r="AJ14" s="27">
        <f>4*(2+1)</f>
        <v>12</v>
      </c>
      <c r="AK14" s="26"/>
      <c r="AL14" s="26"/>
      <c r="AM14" s="26"/>
    </row>
    <row r="15" spans="2:40" ht="14.4" hidden="1" outlineLevel="1" x14ac:dyDescent="0.3">
      <c r="B15" s="13"/>
      <c r="C15" s="13"/>
      <c r="D15" s="13"/>
      <c r="E15" s="15"/>
      <c r="F15" s="13"/>
      <c r="G15" s="16"/>
      <c r="H15" s="16"/>
      <c r="I15" s="16"/>
      <c r="K15" s="3"/>
      <c r="L15" s="26"/>
      <c r="M15" s="26"/>
      <c r="N15" s="26" t="s">
        <v>54</v>
      </c>
      <c r="O15" s="26"/>
      <c r="P15" s="26"/>
      <c r="Q15" s="26"/>
      <c r="S15" s="13"/>
      <c r="T15" s="16"/>
      <c r="U15" s="16"/>
      <c r="V15" s="16"/>
      <c r="X15" s="3"/>
      <c r="Y15" s="26"/>
      <c r="Z15" s="26"/>
      <c r="AA15" s="26"/>
      <c r="AB15" s="26"/>
      <c r="AC15" s="26"/>
      <c r="AD15" s="26"/>
      <c r="AG15" s="3"/>
      <c r="AH15" s="26"/>
      <c r="AI15" s="26"/>
      <c r="AJ15" s="26"/>
      <c r="AK15" s="26"/>
      <c r="AL15" s="26"/>
      <c r="AM15" s="26"/>
    </row>
    <row r="16" spans="2:40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S16" s="13"/>
      <c r="T16" s="16"/>
      <c r="U16" s="16"/>
      <c r="V16" s="16"/>
      <c r="X16" s="26"/>
      <c r="Y16" s="26"/>
      <c r="Z16" s="26"/>
      <c r="AB16" s="26"/>
      <c r="AC16" s="26"/>
      <c r="AD16" s="26"/>
      <c r="AG16" s="26"/>
      <c r="AH16" s="26"/>
      <c r="AI16" s="26"/>
      <c r="AK16" s="26"/>
      <c r="AL16" s="26"/>
      <c r="AM16" s="26"/>
    </row>
    <row r="17" spans="1:40" ht="15" customHeight="1" collapsed="1" x14ac:dyDescent="0.3">
      <c r="B17" s="42" t="s">
        <v>3</v>
      </c>
      <c r="C17" s="44"/>
      <c r="D17" s="18"/>
      <c r="E17" s="48" t="s">
        <v>28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18"/>
      <c r="T17" s="42" t="s">
        <v>4</v>
      </c>
      <c r="U17" s="43"/>
      <c r="V17" s="44"/>
      <c r="W17" s="28"/>
      <c r="X17" s="39" t="s">
        <v>55</v>
      </c>
      <c r="Y17" s="39"/>
      <c r="Z17" s="39"/>
      <c r="AA17" s="39"/>
      <c r="AB17" s="39"/>
      <c r="AC17" s="39"/>
      <c r="AD17" s="39"/>
      <c r="AE17" s="39"/>
      <c r="AF17" s="28"/>
      <c r="AG17" s="39" t="s">
        <v>56</v>
      </c>
      <c r="AH17" s="39"/>
      <c r="AI17" s="39"/>
      <c r="AJ17" s="39"/>
      <c r="AK17" s="39"/>
      <c r="AL17" s="39"/>
      <c r="AM17" s="39"/>
      <c r="AN17" s="39"/>
    </row>
    <row r="18" spans="1:40" ht="14.4" x14ac:dyDescent="0.3">
      <c r="B18" s="45"/>
      <c r="C18" s="47"/>
      <c r="D18" s="19"/>
      <c r="E18" s="49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19"/>
      <c r="T18" s="45"/>
      <c r="U18" s="46"/>
      <c r="V18" s="47"/>
      <c r="W18" s="29"/>
      <c r="X18" s="39"/>
      <c r="Y18" s="39"/>
      <c r="Z18" s="39"/>
      <c r="AA18" s="39"/>
      <c r="AB18" s="39"/>
      <c r="AC18" s="39"/>
      <c r="AD18" s="39"/>
      <c r="AE18" s="39"/>
      <c r="AF18" s="29"/>
      <c r="AG18" s="39"/>
      <c r="AH18" s="39"/>
      <c r="AI18" s="39"/>
      <c r="AJ18" s="39"/>
      <c r="AK18" s="39"/>
      <c r="AL18" s="39"/>
      <c r="AM18" s="39"/>
      <c r="AN18" s="39"/>
    </row>
    <row r="19" spans="1:40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21"/>
      <c r="T19" s="20" t="s">
        <v>14</v>
      </c>
      <c r="U19" s="22" t="s">
        <v>12</v>
      </c>
      <c r="V19" s="22" t="s">
        <v>13</v>
      </c>
      <c r="W19" s="10"/>
      <c r="X19" s="5" t="s">
        <v>9</v>
      </c>
      <c r="Y19" s="5" t="s">
        <v>10</v>
      </c>
      <c r="Z19" s="5" t="s">
        <v>11</v>
      </c>
      <c r="AA19" s="6" t="s">
        <v>14</v>
      </c>
      <c r="AB19" s="5" t="s">
        <v>15</v>
      </c>
      <c r="AC19" s="5" t="s">
        <v>11</v>
      </c>
      <c r="AD19" s="5" t="s">
        <v>12</v>
      </c>
      <c r="AE19" s="5" t="s">
        <v>13</v>
      </c>
      <c r="AF19" s="10"/>
      <c r="AG19" s="5" t="s">
        <v>9</v>
      </c>
      <c r="AH19" s="5" t="s">
        <v>10</v>
      </c>
      <c r="AI19" s="5" t="s">
        <v>11</v>
      </c>
      <c r="AJ19" s="6" t="s">
        <v>14</v>
      </c>
      <c r="AK19" s="5" t="s">
        <v>15</v>
      </c>
      <c r="AL19" s="5" t="s">
        <v>11</v>
      </c>
      <c r="AM19" s="5" t="s">
        <v>12</v>
      </c>
      <c r="AN19" s="5" t="s">
        <v>13</v>
      </c>
    </row>
    <row r="20" spans="1:40" ht="14.4" x14ac:dyDescent="0.3">
      <c r="A20" s="8"/>
      <c r="B20" s="18">
        <f t="shared" ref="B20:B27" si="0">RANK(C20,C$20:C$27,0)</f>
        <v>1</v>
      </c>
      <c r="C20" s="18">
        <f t="shared" ref="C20:C27" si="1">SUMIF($G$13:$AN$13,1,$G20:$AN20)</f>
        <v>450</v>
      </c>
      <c r="D20" s="12"/>
      <c r="E20" s="12" t="s">
        <v>116</v>
      </c>
      <c r="F20" s="12"/>
      <c r="G20" s="18">
        <v>42</v>
      </c>
      <c r="H20" s="18">
        <f t="shared" ref="H20:H27" si="2">RANK(G20,G$20:G$27,0)</f>
        <v>1</v>
      </c>
      <c r="I20" s="18">
        <f>VLOOKUP(H20,'Место-баллы'!$A$3:$B$52,2,0)</f>
        <v>100</v>
      </c>
      <c r="J20" s="9"/>
      <c r="K20" s="30">
        <v>3</v>
      </c>
      <c r="L20" s="30">
        <v>5</v>
      </c>
      <c r="M20" s="31">
        <f t="shared" ref="M20:M27" si="3">TIME(0,K20,L20)</f>
        <v>2.1412037037037038E-3</v>
      </c>
      <c r="N20" s="30">
        <v>5</v>
      </c>
      <c r="O20" s="30">
        <f t="shared" ref="O20:O27" si="4">N$14-N20</f>
        <v>30</v>
      </c>
      <c r="P20" s="31">
        <f t="shared" ref="P20:P27" si="5">M20+TIME(0,0,O20)</f>
        <v>2.488425925925926E-3</v>
      </c>
      <c r="Q20" s="30">
        <f t="shared" ref="Q20:Q27" si="6">RANK(P20,P$20:P$27,1)</f>
        <v>6</v>
      </c>
      <c r="R20" s="30">
        <f>VLOOKUP(Q20,'Место-баллы'!$A$3:$B$52,2,0)</f>
        <v>75</v>
      </c>
      <c r="S20" s="12"/>
      <c r="T20" s="18">
        <v>72</v>
      </c>
      <c r="U20" s="18">
        <f t="shared" ref="U20:U27" si="7">RANK(T20,T$20:T$27,0)</f>
        <v>2</v>
      </c>
      <c r="V20" s="18">
        <f>VLOOKUP(U20,'Место-баллы'!$A$3:$B$52,2,0)</f>
        <v>95</v>
      </c>
      <c r="W20" s="9"/>
      <c r="X20" s="30">
        <v>7</v>
      </c>
      <c r="Y20" s="30">
        <v>9</v>
      </c>
      <c r="Z20" s="31">
        <f t="shared" ref="Z20:Z27" si="8">TIME(0,X20,Y20)</f>
        <v>4.9652777777777777E-3</v>
      </c>
      <c r="AA20" s="30">
        <v>3</v>
      </c>
      <c r="AB20" s="30">
        <f t="shared" ref="AB20:AB27" si="9">AA$14-AA20</f>
        <v>1</v>
      </c>
      <c r="AC20" s="31">
        <f t="shared" ref="AC20:AC27" si="10">Z20+TIME(0,0,AB20)</f>
        <v>4.9768518518518521E-3</v>
      </c>
      <c r="AD20" s="30">
        <f t="shared" ref="AD20:AD27" si="11">RANK(AC20,AC$20:AC$27,1)</f>
        <v>5</v>
      </c>
      <c r="AE20" s="30">
        <f>VLOOKUP(AD20,'Место-баллы'!$A$3:$B$52,2,0)</f>
        <v>80</v>
      </c>
      <c r="AF20" s="9"/>
      <c r="AG20" s="30">
        <v>9</v>
      </c>
      <c r="AH20" s="30">
        <v>54</v>
      </c>
      <c r="AI20" s="31">
        <f t="shared" ref="AI20:AI27" si="12">TIME(0,AG20,AH20)</f>
        <v>6.875E-3</v>
      </c>
      <c r="AJ20" s="30">
        <v>12</v>
      </c>
      <c r="AK20" s="30">
        <f t="shared" ref="AK20:AK27" si="13">AJ$14-AJ20</f>
        <v>0</v>
      </c>
      <c r="AL20" s="31">
        <f t="shared" ref="AL20:AL27" si="14">AI20+TIME(0,0,AK20)</f>
        <v>6.875E-3</v>
      </c>
      <c r="AM20" s="30">
        <f t="shared" ref="AM20:AM27" si="15">RANK(AL20,AL$20:AL$27,1)</f>
        <v>1</v>
      </c>
      <c r="AN20" s="30">
        <f>VLOOKUP(AM20,'Место-баллы'!$A$3:$B$52,2,0)</f>
        <v>100</v>
      </c>
    </row>
    <row r="21" spans="1:40" ht="14.4" x14ac:dyDescent="0.3">
      <c r="A21" s="8"/>
      <c r="B21" s="18">
        <f t="shared" si="0"/>
        <v>2</v>
      </c>
      <c r="C21" s="18">
        <f t="shared" si="1"/>
        <v>445</v>
      </c>
      <c r="D21" s="12"/>
      <c r="E21" s="12" t="s">
        <v>111</v>
      </c>
      <c r="F21" s="12"/>
      <c r="G21" s="18">
        <v>32</v>
      </c>
      <c r="H21" s="18">
        <f t="shared" si="2"/>
        <v>6</v>
      </c>
      <c r="I21" s="18">
        <f>VLOOKUP(H21,'Место-баллы'!$A$3:$B$52,2,0)</f>
        <v>75</v>
      </c>
      <c r="J21" s="9"/>
      <c r="K21" s="30">
        <v>3</v>
      </c>
      <c r="L21" s="30">
        <v>5</v>
      </c>
      <c r="M21" s="31">
        <f t="shared" si="3"/>
        <v>2.1412037037037038E-3</v>
      </c>
      <c r="N21" s="30">
        <v>26</v>
      </c>
      <c r="O21" s="30">
        <f t="shared" si="4"/>
        <v>9</v>
      </c>
      <c r="P21" s="31">
        <f t="shared" si="5"/>
        <v>2.2453703703703702E-3</v>
      </c>
      <c r="Q21" s="30">
        <f t="shared" si="6"/>
        <v>1</v>
      </c>
      <c r="R21" s="30">
        <f>VLOOKUP(Q21,'Место-баллы'!$A$3:$B$52,2,0)</f>
        <v>100</v>
      </c>
      <c r="S21" s="12"/>
      <c r="T21" s="18">
        <v>57</v>
      </c>
      <c r="U21" s="18">
        <f t="shared" si="7"/>
        <v>6</v>
      </c>
      <c r="V21" s="18">
        <f>VLOOKUP(U21,'Место-баллы'!$A$3:$B$52,2,0)</f>
        <v>75</v>
      </c>
      <c r="W21" s="9"/>
      <c r="X21" s="30">
        <v>6</v>
      </c>
      <c r="Y21" s="30">
        <v>36</v>
      </c>
      <c r="Z21" s="31">
        <f t="shared" si="8"/>
        <v>4.5833333333333334E-3</v>
      </c>
      <c r="AA21" s="30">
        <v>3</v>
      </c>
      <c r="AB21" s="30">
        <f t="shared" si="9"/>
        <v>1</v>
      </c>
      <c r="AC21" s="31">
        <f t="shared" si="10"/>
        <v>4.5949074074074078E-3</v>
      </c>
      <c r="AD21" s="30">
        <f t="shared" si="11"/>
        <v>1</v>
      </c>
      <c r="AE21" s="30">
        <f>VLOOKUP(AD21,'Место-баллы'!$A$3:$B$52,2,0)</f>
        <v>100</v>
      </c>
      <c r="AF21" s="9"/>
      <c r="AG21" s="30">
        <v>10</v>
      </c>
      <c r="AH21" s="30">
        <v>15</v>
      </c>
      <c r="AI21" s="31">
        <f t="shared" si="12"/>
        <v>7.1180555555555554E-3</v>
      </c>
      <c r="AJ21" s="30">
        <v>12</v>
      </c>
      <c r="AK21" s="30">
        <f t="shared" si="13"/>
        <v>0</v>
      </c>
      <c r="AL21" s="31">
        <f t="shared" si="14"/>
        <v>7.1180555555555554E-3</v>
      </c>
      <c r="AM21" s="30">
        <f t="shared" si="15"/>
        <v>2</v>
      </c>
      <c r="AN21" s="30">
        <f>VLOOKUP(AM21,'Место-баллы'!$A$3:$B$52,2,0)</f>
        <v>95</v>
      </c>
    </row>
    <row r="22" spans="1:40" ht="14.4" x14ac:dyDescent="0.3">
      <c r="A22" s="8"/>
      <c r="B22" s="18">
        <f t="shared" si="0"/>
        <v>3</v>
      </c>
      <c r="C22" s="18">
        <f t="shared" si="1"/>
        <v>430</v>
      </c>
      <c r="D22" s="12"/>
      <c r="E22" s="12" t="s">
        <v>114</v>
      </c>
      <c r="F22" s="12"/>
      <c r="G22" s="18">
        <v>36</v>
      </c>
      <c r="H22" s="18">
        <f t="shared" si="2"/>
        <v>3</v>
      </c>
      <c r="I22" s="18">
        <f>VLOOKUP(H22,'Место-баллы'!$A$3:$B$52,2,0)</f>
        <v>90</v>
      </c>
      <c r="J22" s="9"/>
      <c r="K22" s="30">
        <v>3</v>
      </c>
      <c r="L22" s="30">
        <v>5</v>
      </c>
      <c r="M22" s="31">
        <f t="shared" si="3"/>
        <v>2.1412037037037038E-3</v>
      </c>
      <c r="N22" s="30">
        <v>6</v>
      </c>
      <c r="O22" s="30">
        <f t="shared" si="4"/>
        <v>29</v>
      </c>
      <c r="P22" s="31">
        <f t="shared" si="5"/>
        <v>2.476851851851852E-3</v>
      </c>
      <c r="Q22" s="30">
        <f t="shared" si="6"/>
        <v>5</v>
      </c>
      <c r="R22" s="30">
        <f>VLOOKUP(Q22,'Место-баллы'!$A$3:$B$52,2,0)</f>
        <v>80</v>
      </c>
      <c r="S22" s="12"/>
      <c r="T22" s="18">
        <v>58</v>
      </c>
      <c r="U22" s="18">
        <f t="shared" si="7"/>
        <v>5</v>
      </c>
      <c r="V22" s="18">
        <f>VLOOKUP(U22,'Место-баллы'!$A$3:$B$52,2,0)</f>
        <v>80</v>
      </c>
      <c r="W22" s="9"/>
      <c r="X22" s="30">
        <v>6</v>
      </c>
      <c r="Y22" s="30">
        <v>46</v>
      </c>
      <c r="Z22" s="31">
        <f t="shared" si="8"/>
        <v>4.6990740740740743E-3</v>
      </c>
      <c r="AA22" s="30">
        <v>3</v>
      </c>
      <c r="AB22" s="30">
        <f t="shared" si="9"/>
        <v>1</v>
      </c>
      <c r="AC22" s="31">
        <f t="shared" si="10"/>
        <v>4.7106481481481487E-3</v>
      </c>
      <c r="AD22" s="30">
        <f t="shared" si="11"/>
        <v>2</v>
      </c>
      <c r="AE22" s="30">
        <f>VLOOKUP(AD22,'Место-баллы'!$A$3:$B$52,2,0)</f>
        <v>95</v>
      </c>
      <c r="AF22" s="9"/>
      <c r="AG22" s="30">
        <v>10</v>
      </c>
      <c r="AH22" s="30">
        <v>54</v>
      </c>
      <c r="AI22" s="31">
        <f t="shared" si="12"/>
        <v>7.5694444444444446E-3</v>
      </c>
      <c r="AJ22" s="30">
        <v>12</v>
      </c>
      <c r="AK22" s="30">
        <f t="shared" si="13"/>
        <v>0</v>
      </c>
      <c r="AL22" s="31">
        <f t="shared" si="14"/>
        <v>7.5694444444444446E-3</v>
      </c>
      <c r="AM22" s="30">
        <f t="shared" si="15"/>
        <v>4</v>
      </c>
      <c r="AN22" s="30">
        <f>VLOOKUP(AM22,'Место-баллы'!$A$3:$B$52,2,0)</f>
        <v>85</v>
      </c>
    </row>
    <row r="23" spans="1:40" ht="14.4" x14ac:dyDescent="0.3">
      <c r="A23" s="8"/>
      <c r="B23" s="18">
        <f t="shared" si="0"/>
        <v>4</v>
      </c>
      <c r="C23" s="18">
        <f t="shared" si="1"/>
        <v>428</v>
      </c>
      <c r="D23" s="12"/>
      <c r="E23" s="12" t="s">
        <v>108</v>
      </c>
      <c r="F23" s="12"/>
      <c r="G23" s="18">
        <v>38</v>
      </c>
      <c r="H23" s="18">
        <f t="shared" si="2"/>
        <v>2</v>
      </c>
      <c r="I23" s="18">
        <f>VLOOKUP(H23,'Место-баллы'!$A$3:$B$52,2,0)</f>
        <v>95</v>
      </c>
      <c r="J23" s="9"/>
      <c r="K23" s="30">
        <v>3</v>
      </c>
      <c r="L23" s="30">
        <v>5</v>
      </c>
      <c r="M23" s="31">
        <f t="shared" si="3"/>
        <v>2.1412037037037038E-3</v>
      </c>
      <c r="N23" s="30">
        <v>7</v>
      </c>
      <c r="O23" s="30">
        <f t="shared" si="4"/>
        <v>28</v>
      </c>
      <c r="P23" s="31">
        <f t="shared" si="5"/>
        <v>2.465277777777778E-3</v>
      </c>
      <c r="Q23" s="30">
        <f t="shared" si="6"/>
        <v>4</v>
      </c>
      <c r="R23" s="30">
        <f>VLOOKUP(Q23,'Место-баллы'!$A$3:$B$52,2,0)</f>
        <v>85</v>
      </c>
      <c r="S23" s="12"/>
      <c r="T23" s="18">
        <v>73</v>
      </c>
      <c r="U23" s="18">
        <f t="shared" si="7"/>
        <v>1</v>
      </c>
      <c r="V23" s="18">
        <f>VLOOKUP(U23,'Место-баллы'!$A$3:$B$52,2,0)</f>
        <v>100</v>
      </c>
      <c r="W23" s="9"/>
      <c r="X23" s="30">
        <v>7</v>
      </c>
      <c r="Y23" s="30">
        <v>20</v>
      </c>
      <c r="Z23" s="31">
        <f t="shared" si="8"/>
        <v>5.0925925925925921E-3</v>
      </c>
      <c r="AA23" s="30">
        <v>3</v>
      </c>
      <c r="AB23" s="30">
        <f t="shared" si="9"/>
        <v>1</v>
      </c>
      <c r="AC23" s="31">
        <f t="shared" si="10"/>
        <v>5.1041666666666666E-3</v>
      </c>
      <c r="AD23" s="30">
        <f t="shared" si="11"/>
        <v>7</v>
      </c>
      <c r="AE23" s="30">
        <f>VLOOKUP(AD23,'Место-баллы'!$A$3:$B$52,2,0)</f>
        <v>73</v>
      </c>
      <c r="AF23" s="9"/>
      <c r="AG23" s="30">
        <v>11</v>
      </c>
      <c r="AH23" s="30">
        <v>9</v>
      </c>
      <c r="AI23" s="31">
        <f t="shared" si="12"/>
        <v>7.743055555555556E-3</v>
      </c>
      <c r="AJ23" s="30">
        <v>12</v>
      </c>
      <c r="AK23" s="30">
        <f t="shared" si="13"/>
        <v>0</v>
      </c>
      <c r="AL23" s="31">
        <f t="shared" si="14"/>
        <v>7.743055555555556E-3</v>
      </c>
      <c r="AM23" s="30">
        <f t="shared" si="15"/>
        <v>6</v>
      </c>
      <c r="AN23" s="30">
        <f>VLOOKUP(AM23,'Место-баллы'!$A$3:$B$52,2,0)</f>
        <v>75</v>
      </c>
    </row>
    <row r="24" spans="1:40" ht="14.4" x14ac:dyDescent="0.3">
      <c r="A24" s="8"/>
      <c r="B24" s="18">
        <f t="shared" si="0"/>
        <v>5</v>
      </c>
      <c r="C24" s="18">
        <f t="shared" si="1"/>
        <v>423</v>
      </c>
      <c r="D24" s="12"/>
      <c r="E24" s="12" t="s">
        <v>113</v>
      </c>
      <c r="F24" s="12"/>
      <c r="G24" s="18">
        <v>36</v>
      </c>
      <c r="H24" s="18">
        <f t="shared" si="2"/>
        <v>3</v>
      </c>
      <c r="I24" s="18">
        <f>VLOOKUP(H24,'Место-баллы'!$A$3:$B$52,2,0)</f>
        <v>90</v>
      </c>
      <c r="J24" s="9"/>
      <c r="K24" s="30">
        <v>3</v>
      </c>
      <c r="L24" s="30">
        <v>5</v>
      </c>
      <c r="M24" s="31">
        <f t="shared" si="3"/>
        <v>2.1412037037037038E-3</v>
      </c>
      <c r="N24" s="30">
        <v>21</v>
      </c>
      <c r="O24" s="30">
        <f t="shared" si="4"/>
        <v>14</v>
      </c>
      <c r="P24" s="31">
        <f t="shared" si="5"/>
        <v>2.3032407407407407E-3</v>
      </c>
      <c r="Q24" s="30">
        <f t="shared" si="6"/>
        <v>3</v>
      </c>
      <c r="R24" s="30">
        <f>VLOOKUP(Q24,'Место-баллы'!$A$3:$B$52,2,0)</f>
        <v>90</v>
      </c>
      <c r="S24" s="12"/>
      <c r="T24" s="18">
        <v>71</v>
      </c>
      <c r="U24" s="18">
        <f t="shared" si="7"/>
        <v>3</v>
      </c>
      <c r="V24" s="18">
        <f>VLOOKUP(U24,'Место-баллы'!$A$3:$B$52,2,0)</f>
        <v>90</v>
      </c>
      <c r="W24" s="9"/>
      <c r="X24" s="30">
        <v>7</v>
      </c>
      <c r="Y24" s="30">
        <v>9</v>
      </c>
      <c r="Z24" s="31">
        <f t="shared" si="8"/>
        <v>4.9652777777777777E-3</v>
      </c>
      <c r="AA24" s="30">
        <v>3</v>
      </c>
      <c r="AB24" s="30">
        <f t="shared" si="9"/>
        <v>1</v>
      </c>
      <c r="AC24" s="31">
        <f t="shared" si="10"/>
        <v>4.9768518518518521E-3</v>
      </c>
      <c r="AD24" s="30">
        <f t="shared" si="11"/>
        <v>5</v>
      </c>
      <c r="AE24" s="30">
        <f>VLOOKUP(AD24,'Место-баллы'!$A$3:$B$52,2,0)</f>
        <v>80</v>
      </c>
      <c r="AF24" s="9"/>
      <c r="AG24" s="30">
        <v>20</v>
      </c>
      <c r="AH24" s="30">
        <v>5</v>
      </c>
      <c r="AI24" s="31">
        <f t="shared" si="12"/>
        <v>1.3946759259259258E-2</v>
      </c>
      <c r="AJ24" s="30">
        <v>11</v>
      </c>
      <c r="AK24" s="30">
        <f t="shared" si="13"/>
        <v>1</v>
      </c>
      <c r="AL24" s="31">
        <f t="shared" si="14"/>
        <v>1.3958333333333331E-2</v>
      </c>
      <c r="AM24" s="30">
        <f t="shared" si="15"/>
        <v>7</v>
      </c>
      <c r="AN24" s="30">
        <f>VLOOKUP(AM24,'Место-баллы'!$A$3:$B$52,2,0)</f>
        <v>73</v>
      </c>
    </row>
    <row r="25" spans="1:40" ht="14.4" x14ac:dyDescent="0.3">
      <c r="A25" s="8"/>
      <c r="B25" s="18">
        <f t="shared" si="0"/>
        <v>6</v>
      </c>
      <c r="C25" s="18">
        <f t="shared" si="1"/>
        <v>397</v>
      </c>
      <c r="D25" s="12"/>
      <c r="E25" s="12" t="s">
        <v>110</v>
      </c>
      <c r="F25" s="12"/>
      <c r="G25" s="18">
        <v>31</v>
      </c>
      <c r="H25" s="18">
        <f t="shared" si="2"/>
        <v>8</v>
      </c>
      <c r="I25" s="18">
        <f>VLOOKUP(H25,'Место-баллы'!$A$3:$B$52,2,0)</f>
        <v>71</v>
      </c>
      <c r="J25" s="9"/>
      <c r="K25" s="30">
        <v>3</v>
      </c>
      <c r="L25" s="30">
        <v>5</v>
      </c>
      <c r="M25" s="31">
        <f t="shared" si="3"/>
        <v>2.1412037037037038E-3</v>
      </c>
      <c r="N25" s="30">
        <v>0</v>
      </c>
      <c r="O25" s="30">
        <f t="shared" si="4"/>
        <v>35</v>
      </c>
      <c r="P25" s="31">
        <f t="shared" si="5"/>
        <v>2.5462962962962965E-3</v>
      </c>
      <c r="Q25" s="30">
        <f t="shared" si="6"/>
        <v>8</v>
      </c>
      <c r="R25" s="30">
        <f>VLOOKUP(Q25,'Место-баллы'!$A$3:$B$52,2,0)</f>
        <v>71</v>
      </c>
      <c r="S25" s="12"/>
      <c r="T25" s="18">
        <v>69</v>
      </c>
      <c r="U25" s="18">
        <f t="shared" si="7"/>
        <v>4</v>
      </c>
      <c r="V25" s="18">
        <f>VLOOKUP(U25,'Место-баллы'!$A$3:$B$52,2,0)</f>
        <v>85</v>
      </c>
      <c r="W25" s="9"/>
      <c r="X25" s="30">
        <v>6</v>
      </c>
      <c r="Y25" s="30">
        <v>50</v>
      </c>
      <c r="Z25" s="31">
        <f t="shared" si="8"/>
        <v>4.7453703703703703E-3</v>
      </c>
      <c r="AA25" s="30">
        <v>3</v>
      </c>
      <c r="AB25" s="30">
        <f t="shared" si="9"/>
        <v>1</v>
      </c>
      <c r="AC25" s="31">
        <f t="shared" si="10"/>
        <v>4.7569444444444447E-3</v>
      </c>
      <c r="AD25" s="30">
        <f t="shared" si="11"/>
        <v>3</v>
      </c>
      <c r="AE25" s="30">
        <f>VLOOKUP(AD25,'Место-баллы'!$A$3:$B$52,2,0)</f>
        <v>90</v>
      </c>
      <c r="AF25" s="9"/>
      <c r="AG25" s="30">
        <v>10</v>
      </c>
      <c r="AH25" s="30">
        <v>55</v>
      </c>
      <c r="AI25" s="31">
        <f t="shared" si="12"/>
        <v>7.5810185185185182E-3</v>
      </c>
      <c r="AJ25" s="30">
        <v>12</v>
      </c>
      <c r="AK25" s="30">
        <f t="shared" si="13"/>
        <v>0</v>
      </c>
      <c r="AL25" s="31">
        <f t="shared" si="14"/>
        <v>7.5810185185185182E-3</v>
      </c>
      <c r="AM25" s="30">
        <f t="shared" si="15"/>
        <v>5</v>
      </c>
      <c r="AN25" s="30">
        <f>VLOOKUP(AM25,'Место-баллы'!$A$3:$B$52,2,0)</f>
        <v>80</v>
      </c>
    </row>
    <row r="26" spans="1:40" ht="14.4" x14ac:dyDescent="0.3">
      <c r="A26" s="8"/>
      <c r="B26" s="18">
        <f t="shared" si="0"/>
        <v>7</v>
      </c>
      <c r="C26" s="18">
        <f t="shared" si="1"/>
        <v>396</v>
      </c>
      <c r="D26" s="12"/>
      <c r="E26" s="12" t="s">
        <v>112</v>
      </c>
      <c r="F26" s="12"/>
      <c r="G26" s="18">
        <v>32</v>
      </c>
      <c r="H26" s="18">
        <f t="shared" si="2"/>
        <v>6</v>
      </c>
      <c r="I26" s="18">
        <f>VLOOKUP(H26,'Место-баллы'!$A$3:$B$52,2,0)</f>
        <v>75</v>
      </c>
      <c r="J26" s="9"/>
      <c r="K26" s="30">
        <v>3</v>
      </c>
      <c r="L26" s="30">
        <v>5</v>
      </c>
      <c r="M26" s="31">
        <f t="shared" si="3"/>
        <v>2.1412037037037038E-3</v>
      </c>
      <c r="N26" s="30">
        <v>2</v>
      </c>
      <c r="O26" s="30">
        <f t="shared" si="4"/>
        <v>33</v>
      </c>
      <c r="P26" s="31">
        <f t="shared" si="5"/>
        <v>2.5231481481481481E-3</v>
      </c>
      <c r="Q26" s="30">
        <f t="shared" si="6"/>
        <v>7</v>
      </c>
      <c r="R26" s="30">
        <f>VLOOKUP(Q26,'Место-баллы'!$A$3:$B$52,2,0)</f>
        <v>73</v>
      </c>
      <c r="S26" s="12"/>
      <c r="T26" s="18">
        <v>52</v>
      </c>
      <c r="U26" s="18">
        <f t="shared" si="7"/>
        <v>7</v>
      </c>
      <c r="V26" s="18">
        <f>VLOOKUP(U26,'Место-баллы'!$A$3:$B$52,2,0)</f>
        <v>73</v>
      </c>
      <c r="W26" s="9"/>
      <c r="X26" s="30">
        <v>6</v>
      </c>
      <c r="Y26" s="30">
        <v>51</v>
      </c>
      <c r="Z26" s="31">
        <f t="shared" si="8"/>
        <v>4.7569444444444447E-3</v>
      </c>
      <c r="AA26" s="30">
        <v>3</v>
      </c>
      <c r="AB26" s="30">
        <f t="shared" si="9"/>
        <v>1</v>
      </c>
      <c r="AC26" s="31">
        <f t="shared" si="10"/>
        <v>4.7685185185185192E-3</v>
      </c>
      <c r="AD26" s="30">
        <f t="shared" si="11"/>
        <v>4</v>
      </c>
      <c r="AE26" s="30">
        <f>VLOOKUP(AD26,'Место-баллы'!$A$3:$B$52,2,0)</f>
        <v>85</v>
      </c>
      <c r="AF26" s="9"/>
      <c r="AG26" s="30">
        <v>10</v>
      </c>
      <c r="AH26" s="30">
        <v>26</v>
      </c>
      <c r="AI26" s="31">
        <f t="shared" si="12"/>
        <v>7.2453703703703708E-3</v>
      </c>
      <c r="AJ26" s="30">
        <v>12</v>
      </c>
      <c r="AK26" s="30">
        <f t="shared" si="13"/>
        <v>0</v>
      </c>
      <c r="AL26" s="31">
        <f t="shared" si="14"/>
        <v>7.2453703703703708E-3</v>
      </c>
      <c r="AM26" s="30">
        <f t="shared" si="15"/>
        <v>3</v>
      </c>
      <c r="AN26" s="30">
        <f>VLOOKUP(AM26,'Место-баллы'!$A$3:$B$52,2,0)</f>
        <v>90</v>
      </c>
    </row>
    <row r="27" spans="1:40" ht="14.4" x14ac:dyDescent="0.3">
      <c r="A27" s="8"/>
      <c r="B27" s="18">
        <f t="shared" si="0"/>
        <v>8</v>
      </c>
      <c r="C27" s="18">
        <f t="shared" si="1"/>
        <v>390</v>
      </c>
      <c r="D27" s="12"/>
      <c r="E27" s="34" t="s">
        <v>109</v>
      </c>
      <c r="F27" s="12"/>
      <c r="G27" s="18">
        <v>35</v>
      </c>
      <c r="H27" s="18">
        <f t="shared" si="2"/>
        <v>5</v>
      </c>
      <c r="I27" s="18">
        <f>VLOOKUP(H27,'Место-баллы'!$A$3:$B$52,2,0)</f>
        <v>80</v>
      </c>
      <c r="J27" s="9"/>
      <c r="K27" s="30">
        <v>3</v>
      </c>
      <c r="L27" s="30">
        <v>5</v>
      </c>
      <c r="M27" s="31">
        <f t="shared" si="3"/>
        <v>2.1412037037037038E-3</v>
      </c>
      <c r="N27" s="30">
        <v>22</v>
      </c>
      <c r="O27" s="30">
        <f t="shared" si="4"/>
        <v>13</v>
      </c>
      <c r="P27" s="31">
        <f t="shared" si="5"/>
        <v>2.2916666666666667E-3</v>
      </c>
      <c r="Q27" s="30">
        <f t="shared" si="6"/>
        <v>2</v>
      </c>
      <c r="R27" s="30">
        <f>VLOOKUP(Q27,'Место-баллы'!$A$3:$B$52,2,0)</f>
        <v>95</v>
      </c>
      <c r="S27" s="12"/>
      <c r="T27" s="18">
        <v>36</v>
      </c>
      <c r="U27" s="18">
        <f t="shared" si="7"/>
        <v>8</v>
      </c>
      <c r="V27" s="18">
        <f>VLOOKUP(U27,'Место-баллы'!$A$3:$B$52,2,0)</f>
        <v>71</v>
      </c>
      <c r="W27" s="9"/>
      <c r="X27" s="30">
        <v>7</v>
      </c>
      <c r="Y27" s="30">
        <v>51</v>
      </c>
      <c r="Z27" s="31">
        <f t="shared" si="8"/>
        <v>5.4513888888888884E-3</v>
      </c>
      <c r="AA27" s="30">
        <v>3</v>
      </c>
      <c r="AB27" s="30">
        <f t="shared" si="9"/>
        <v>1</v>
      </c>
      <c r="AC27" s="31">
        <f t="shared" si="10"/>
        <v>5.4629629629629629E-3</v>
      </c>
      <c r="AD27" s="30">
        <f t="shared" si="11"/>
        <v>8</v>
      </c>
      <c r="AE27" s="30">
        <f>VLOOKUP(AD27,'Место-баллы'!$A$3:$B$52,2,0)</f>
        <v>71</v>
      </c>
      <c r="AF27" s="9"/>
      <c r="AG27" s="30">
        <v>20</v>
      </c>
      <c r="AH27" s="30">
        <v>5</v>
      </c>
      <c r="AI27" s="31">
        <f t="shared" si="12"/>
        <v>1.3946759259259258E-2</v>
      </c>
      <c r="AJ27" s="30">
        <v>11</v>
      </c>
      <c r="AK27" s="30">
        <f t="shared" si="13"/>
        <v>1</v>
      </c>
      <c r="AL27" s="31">
        <f t="shared" si="14"/>
        <v>1.3958333333333331E-2</v>
      </c>
      <c r="AM27" s="30">
        <f t="shared" si="15"/>
        <v>7</v>
      </c>
      <c r="AN27" s="30">
        <f>VLOOKUP(AM27,'Место-баллы'!$A$3:$B$52,2,0)</f>
        <v>73</v>
      </c>
    </row>
    <row r="28" spans="1:40" ht="15.75" customHeight="1" x14ac:dyDescent="0.3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5.75" customHeight="1" x14ac:dyDescent="0.3">
      <c r="A29" s="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5.75" customHeight="1" outlineLevel="1" x14ac:dyDescent="0.35">
      <c r="A30" s="8"/>
      <c r="B30" s="23" t="s">
        <v>20</v>
      </c>
      <c r="C30" s="23"/>
      <c r="D30" s="23"/>
      <c r="E30" s="23"/>
      <c r="F30" s="23"/>
      <c r="G30" s="23"/>
      <c r="H30" s="23"/>
      <c r="I30" s="2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5.75" customHeight="1" outlineLevel="1" x14ac:dyDescent="0.3">
      <c r="B31" s="24"/>
      <c r="C31" s="24"/>
      <c r="D31" s="24"/>
      <c r="E31" s="2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5.75" customHeight="1" outlineLevel="1" x14ac:dyDescent="0.35">
      <c r="B32" s="23" t="s">
        <v>21</v>
      </c>
      <c r="C32" s="23"/>
      <c r="D32" s="23"/>
      <c r="E32" s="23"/>
      <c r="F32" s="23"/>
      <c r="G32" s="23"/>
      <c r="H32" s="23"/>
      <c r="I32" s="2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0:40" ht="15.75" customHeight="1" x14ac:dyDescent="0.3">
      <c r="J33" s="13"/>
      <c r="K33" s="13"/>
      <c r="L33" s="13"/>
      <c r="M33" s="13"/>
      <c r="N33" s="13"/>
      <c r="O33" s="13"/>
      <c r="P33" s="13"/>
      <c r="Q33" s="13"/>
      <c r="R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0:40" ht="15.75" customHeight="1" x14ac:dyDescent="0.3">
      <c r="J34" s="13"/>
      <c r="K34" s="13"/>
      <c r="L34" s="13"/>
      <c r="M34" s="13"/>
      <c r="N34" s="13"/>
      <c r="O34" s="13"/>
      <c r="P34" s="13"/>
      <c r="Q34" s="13"/>
      <c r="R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0:40" ht="15.75" customHeight="1" x14ac:dyDescent="0.3">
      <c r="J35" s="13"/>
      <c r="K35" s="13"/>
      <c r="L35" s="13"/>
      <c r="M35" s="13"/>
      <c r="N35" s="13"/>
      <c r="O35" s="13"/>
      <c r="P35" s="13"/>
      <c r="Q35" s="13"/>
      <c r="R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0:40" ht="15.75" customHeight="1" x14ac:dyDescent="0.3"/>
    <row r="37" spans="10:40" ht="15.75" customHeight="1" x14ac:dyDescent="0.3"/>
    <row r="38" spans="10:40" ht="15.75" customHeight="1" x14ac:dyDescent="0.3"/>
    <row r="39" spans="10:40" ht="15.75" customHeight="1" x14ac:dyDescent="0.3"/>
    <row r="40" spans="10:40" ht="15.75" customHeight="1" x14ac:dyDescent="0.3"/>
    <row r="41" spans="10:40" ht="15.75" customHeight="1" x14ac:dyDescent="0.3"/>
    <row r="42" spans="10:40" ht="15.75" customHeight="1" x14ac:dyDescent="0.3"/>
    <row r="43" spans="10:40" ht="15.75" customHeight="1" x14ac:dyDescent="0.3"/>
    <row r="44" spans="10:40" ht="15.75" customHeight="1" x14ac:dyDescent="0.3">
      <c r="J44" s="32"/>
      <c r="K44" s="32"/>
      <c r="L44" s="32"/>
      <c r="M44" s="32"/>
      <c r="N44" s="32"/>
      <c r="O44" s="32"/>
      <c r="P44" s="32"/>
      <c r="Q44" s="32"/>
      <c r="R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10:40" ht="15.75" customHeight="1" x14ac:dyDescent="0.3"/>
    <row r="46" spans="10:40" ht="15.75" customHeight="1" x14ac:dyDescent="0.3"/>
    <row r="47" spans="10:40" ht="15.75" customHeight="1" x14ac:dyDescent="0.3"/>
    <row r="48" spans="10:4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</sheetData>
  <autoFilter ref="B19:AN19" xr:uid="{619982E7-7ABD-4B72-84BE-A510CC0B83BB}">
    <sortState xmlns:xlrd2="http://schemas.microsoft.com/office/spreadsheetml/2017/richdata2" ref="B20:AN27">
      <sortCondition ref="B19"/>
    </sortState>
  </autoFilter>
  <mergeCells count="16">
    <mergeCell ref="B8:AN8"/>
    <mergeCell ref="B9:AN9"/>
    <mergeCell ref="B11:AN11"/>
    <mergeCell ref="B17:C18"/>
    <mergeCell ref="E17:E18"/>
    <mergeCell ref="G17:I18"/>
    <mergeCell ref="K17:R18"/>
    <mergeCell ref="T17:V18"/>
    <mergeCell ref="X17:AE18"/>
    <mergeCell ref="AG17:AN18"/>
    <mergeCell ref="B7:AN7"/>
    <mergeCell ref="B1:AN1"/>
    <mergeCell ref="B2:AN2"/>
    <mergeCell ref="B3:AN3"/>
    <mergeCell ref="B4:AN4"/>
    <mergeCell ref="B6:AN6"/>
  </mergeCells>
  <printOptions horizontalCentered="1" verticalCentered="1"/>
  <pageMargins left="0" right="0" top="0" bottom="0" header="0" footer="0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0DFB0-80E2-4330-B935-F32AD58D80E1}">
  <sheetPr>
    <pageSetUpPr fitToPage="1"/>
  </sheetPr>
  <dimension ref="A1:AN85"/>
  <sheetViews>
    <sheetView topLeftCell="A11" zoomScaleNormal="100" workbookViewId="0">
      <selection activeCell="V29" sqref="V29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customWidth="1"/>
    <col min="20" max="20" width="6.88671875" customWidth="1"/>
    <col min="21" max="21" width="7.109375" bestFit="1" customWidth="1"/>
    <col min="22" max="22" width="6.88671875" bestFit="1" customWidth="1"/>
    <col min="23" max="23" width="1.44140625" style="25" customWidth="1"/>
    <col min="24" max="24" width="5.109375" style="25" hidden="1" customWidth="1" outlineLevel="1"/>
    <col min="25" max="25" width="4.33203125" style="25" hidden="1" customWidth="1" outlineLevel="1"/>
    <col min="26" max="26" width="7.109375" style="25" bestFit="1" customWidth="1" collapsed="1"/>
    <col min="27" max="27" width="6.88671875" style="25" customWidth="1"/>
    <col min="28" max="28" width="7.88671875" style="25" hidden="1" customWidth="1" outlineLevel="1"/>
    <col min="29" max="29" width="7.109375" style="25" hidden="1" customWidth="1" outlineLevel="1"/>
    <col min="30" max="30" width="7.109375" style="25" bestFit="1" customWidth="1" collapsed="1"/>
    <col min="31" max="31" width="6.88671875" style="25" bestFit="1" customWidth="1"/>
    <col min="32" max="32" width="1.44140625" style="25" customWidth="1"/>
    <col min="33" max="33" width="5.109375" style="25" hidden="1" customWidth="1" outlineLevel="1"/>
    <col min="34" max="34" width="4.33203125" style="25" hidden="1" customWidth="1" outlineLevel="1"/>
    <col min="35" max="35" width="7.109375" style="25" bestFit="1" customWidth="1" collapsed="1"/>
    <col min="36" max="36" width="6.88671875" style="25" customWidth="1"/>
    <col min="37" max="37" width="7.88671875" style="25" hidden="1" customWidth="1" outlineLevel="1"/>
    <col min="38" max="38" width="7.109375" style="25" hidden="1" customWidth="1" outlineLevel="1"/>
    <col min="39" max="39" width="7.109375" style="25" bestFit="1" customWidth="1" collapsed="1"/>
    <col min="40" max="40" width="6.88671875" style="25" bestFit="1" customWidth="1"/>
  </cols>
  <sheetData>
    <row r="1" spans="2:40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2:40" ht="15" customHeight="1" outlineLevel="1" x14ac:dyDescent="0.3">
      <c r="B5" s="13"/>
      <c r="C5" s="13"/>
      <c r="D5" s="13"/>
      <c r="E5" s="13"/>
      <c r="F5" s="13"/>
      <c r="G5" s="13"/>
      <c r="H5" s="13"/>
      <c r="I5" s="13"/>
      <c r="S5" s="13"/>
      <c r="T5" s="13"/>
      <c r="U5" s="13"/>
      <c r="V5" s="13"/>
    </row>
    <row r="6" spans="2:40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2:40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2:40" ht="18.75" customHeight="1" outlineLevel="1" x14ac:dyDescent="0.3">
      <c r="B8" s="50" t="s">
        <v>34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</row>
    <row r="9" spans="2:40" ht="18.75" customHeight="1" outlineLevel="1" x14ac:dyDescent="0.3">
      <c r="B9" s="50" t="s">
        <v>49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2:40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S10" s="13"/>
      <c r="T10" s="13"/>
      <c r="U10" s="13"/>
      <c r="V10" s="13"/>
    </row>
    <row r="11" spans="2:40" ht="25.5" customHeight="1" outlineLevel="1" x14ac:dyDescent="0.3">
      <c r="B11" s="51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2:40" ht="15" customHeight="1" x14ac:dyDescent="0.3">
      <c r="B12" s="13"/>
      <c r="C12" s="13"/>
      <c r="D12" s="13"/>
      <c r="E12" s="13"/>
      <c r="F12" s="13"/>
      <c r="G12" s="13"/>
      <c r="H12" s="13"/>
      <c r="I12" s="13"/>
      <c r="S12" s="13"/>
      <c r="T12" s="13"/>
      <c r="U12" s="13"/>
      <c r="V12" s="13"/>
    </row>
    <row r="13" spans="2:40" ht="14.4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S13" s="13"/>
      <c r="T13" s="16"/>
      <c r="U13" s="16"/>
      <c r="V13" s="17">
        <v>1</v>
      </c>
      <c r="X13" s="26"/>
      <c r="Y13" s="26"/>
      <c r="AB13" s="26"/>
      <c r="AC13" s="3"/>
      <c r="AE13" s="4">
        <v>1</v>
      </c>
      <c r="AG13" s="26"/>
      <c r="AH13" s="26"/>
      <c r="AK13" s="26"/>
      <c r="AL13" s="3"/>
      <c r="AN13" s="4">
        <v>1</v>
      </c>
    </row>
    <row r="14" spans="2:40" ht="14.4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S14" s="13"/>
      <c r="T14" s="16"/>
      <c r="U14" s="16"/>
      <c r="V14" s="16"/>
      <c r="X14" s="26"/>
      <c r="Y14" s="26"/>
      <c r="Z14" s="26"/>
      <c r="AA14" s="27">
        <v>4</v>
      </c>
      <c r="AB14" s="26"/>
      <c r="AC14" s="26"/>
      <c r="AD14" s="26"/>
      <c r="AG14" s="26"/>
      <c r="AH14" s="26"/>
      <c r="AI14" s="26"/>
      <c r="AJ14" s="27">
        <f>4*(2+1)</f>
        <v>12</v>
      </c>
      <c r="AK14" s="26"/>
      <c r="AL14" s="26"/>
      <c r="AM14" s="26"/>
    </row>
    <row r="15" spans="2:40" ht="14.4" outlineLevel="1" x14ac:dyDescent="0.3">
      <c r="B15" s="13"/>
      <c r="C15" s="13"/>
      <c r="D15" s="13"/>
      <c r="E15" s="15"/>
      <c r="F15" s="13"/>
      <c r="G15" s="16"/>
      <c r="H15" s="16"/>
      <c r="I15" s="16"/>
      <c r="K15" s="3"/>
      <c r="L15" s="26"/>
      <c r="M15" s="26"/>
      <c r="N15" s="26" t="s">
        <v>54</v>
      </c>
      <c r="O15" s="26"/>
      <c r="P15" s="26"/>
      <c r="Q15" s="26"/>
      <c r="S15" s="13"/>
      <c r="T15" s="16"/>
      <c r="U15" s="16"/>
      <c r="V15" s="16"/>
      <c r="X15" s="3"/>
      <c r="Y15" s="26"/>
      <c r="Z15" s="26"/>
      <c r="AA15" s="26"/>
      <c r="AB15" s="26"/>
      <c r="AC15" s="26"/>
      <c r="AD15" s="26"/>
      <c r="AG15" s="3"/>
      <c r="AH15" s="26"/>
      <c r="AI15" s="26"/>
      <c r="AJ15" s="26"/>
      <c r="AK15" s="26"/>
      <c r="AL15" s="26"/>
      <c r="AM15" s="26"/>
    </row>
    <row r="16" spans="2:40" ht="14.4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S16" s="13"/>
      <c r="T16" s="16"/>
      <c r="U16" s="16"/>
      <c r="V16" s="16"/>
      <c r="X16" s="26"/>
      <c r="Y16" s="26"/>
      <c r="Z16" s="26"/>
      <c r="AB16" s="26"/>
      <c r="AC16" s="26"/>
      <c r="AD16" s="26"/>
      <c r="AG16" s="26"/>
      <c r="AH16" s="26"/>
      <c r="AI16" s="26"/>
      <c r="AK16" s="26"/>
      <c r="AL16" s="26"/>
      <c r="AM16" s="26"/>
    </row>
    <row r="17" spans="1:40" ht="15" customHeight="1" x14ac:dyDescent="0.3">
      <c r="B17" s="42" t="s">
        <v>3</v>
      </c>
      <c r="C17" s="44"/>
      <c r="D17" s="18"/>
      <c r="E17" s="48" t="s">
        <v>48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18"/>
      <c r="T17" s="42" t="s">
        <v>4</v>
      </c>
      <c r="U17" s="43"/>
      <c r="V17" s="44"/>
      <c r="W17" s="28"/>
      <c r="X17" s="39" t="s">
        <v>55</v>
      </c>
      <c r="Y17" s="39"/>
      <c r="Z17" s="39"/>
      <c r="AA17" s="39"/>
      <c r="AB17" s="39"/>
      <c r="AC17" s="39"/>
      <c r="AD17" s="39"/>
      <c r="AE17" s="39"/>
      <c r="AF17" s="28"/>
      <c r="AG17" s="39" t="s">
        <v>56</v>
      </c>
      <c r="AH17" s="39"/>
      <c r="AI17" s="39"/>
      <c r="AJ17" s="39"/>
      <c r="AK17" s="39"/>
      <c r="AL17" s="39"/>
      <c r="AM17" s="39"/>
      <c r="AN17" s="39"/>
    </row>
    <row r="18" spans="1:40" ht="14.4" x14ac:dyDescent="0.3">
      <c r="B18" s="45"/>
      <c r="C18" s="47"/>
      <c r="D18" s="19"/>
      <c r="E18" s="49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19"/>
      <c r="T18" s="45"/>
      <c r="U18" s="46"/>
      <c r="V18" s="47"/>
      <c r="W18" s="29"/>
      <c r="X18" s="39"/>
      <c r="Y18" s="39"/>
      <c r="Z18" s="39"/>
      <c r="AA18" s="39"/>
      <c r="AB18" s="39"/>
      <c r="AC18" s="39"/>
      <c r="AD18" s="39"/>
      <c r="AE18" s="39"/>
      <c r="AF18" s="29"/>
      <c r="AG18" s="39"/>
      <c r="AH18" s="39"/>
      <c r="AI18" s="39"/>
      <c r="AJ18" s="39"/>
      <c r="AK18" s="39"/>
      <c r="AL18" s="39"/>
      <c r="AM18" s="39"/>
      <c r="AN18" s="39"/>
    </row>
    <row r="19" spans="1:40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21"/>
      <c r="T19" s="20" t="s">
        <v>14</v>
      </c>
      <c r="U19" s="22" t="s">
        <v>12</v>
      </c>
      <c r="V19" s="22" t="s">
        <v>13</v>
      </c>
      <c r="W19" s="10"/>
      <c r="X19" s="5" t="s">
        <v>9</v>
      </c>
      <c r="Y19" s="5" t="s">
        <v>10</v>
      </c>
      <c r="Z19" s="5" t="s">
        <v>11</v>
      </c>
      <c r="AA19" s="6" t="s">
        <v>14</v>
      </c>
      <c r="AB19" s="5" t="s">
        <v>15</v>
      </c>
      <c r="AC19" s="5" t="s">
        <v>11</v>
      </c>
      <c r="AD19" s="5" t="s">
        <v>12</v>
      </c>
      <c r="AE19" s="5" t="s">
        <v>13</v>
      </c>
      <c r="AF19" s="10"/>
      <c r="AG19" s="5" t="s">
        <v>9</v>
      </c>
      <c r="AH19" s="5" t="s">
        <v>10</v>
      </c>
      <c r="AI19" s="5" t="s">
        <v>11</v>
      </c>
      <c r="AJ19" s="6" t="s">
        <v>14</v>
      </c>
      <c r="AK19" s="5" t="s">
        <v>15</v>
      </c>
      <c r="AL19" s="5" t="s">
        <v>11</v>
      </c>
      <c r="AM19" s="5" t="s">
        <v>12</v>
      </c>
      <c r="AN19" s="5" t="s">
        <v>13</v>
      </c>
    </row>
    <row r="20" spans="1:40" ht="14.4" x14ac:dyDescent="0.3">
      <c r="A20" s="8"/>
      <c r="B20" s="18">
        <f>RANK(C20,C$20:C$21,0)</f>
        <v>1</v>
      </c>
      <c r="C20" s="18">
        <f>SUMIF($G$13:$AN$13,1,$G20:$AN20)</f>
        <v>495</v>
      </c>
      <c r="D20" s="12"/>
      <c r="E20" s="12" t="s">
        <v>115</v>
      </c>
      <c r="F20" s="12"/>
      <c r="G20" s="18">
        <v>40</v>
      </c>
      <c r="H20" s="18">
        <f>RANK(G20,G$20:G$21,0)</f>
        <v>2</v>
      </c>
      <c r="I20" s="18">
        <f>VLOOKUP(H20,'Место-баллы'!$A$3:$B$52,2,0)</f>
        <v>95</v>
      </c>
      <c r="J20" s="9"/>
      <c r="K20" s="30">
        <v>3</v>
      </c>
      <c r="L20" s="30">
        <v>5</v>
      </c>
      <c r="M20" s="31">
        <f t="shared" ref="M20" si="0">TIME(0,K20,L20)</f>
        <v>2.1412037037037038E-3</v>
      </c>
      <c r="N20" s="30">
        <v>7</v>
      </c>
      <c r="O20" s="30">
        <f t="shared" ref="O20" si="1">N$14-N20</f>
        <v>28</v>
      </c>
      <c r="P20" s="31">
        <f t="shared" ref="P20" si="2">M20+TIME(0,0,O20)</f>
        <v>2.465277777777778E-3</v>
      </c>
      <c r="Q20" s="30">
        <f>RANK(P20,P$20:P$21,1)</f>
        <v>1</v>
      </c>
      <c r="R20" s="30">
        <f>VLOOKUP(Q20,'Место-баллы'!$A$3:$B$52,2,0)</f>
        <v>100</v>
      </c>
      <c r="S20" s="12"/>
      <c r="T20" s="18">
        <v>54</v>
      </c>
      <c r="U20" s="18">
        <f>RANK(T20,T$20:T$21,0)</f>
        <v>1</v>
      </c>
      <c r="V20" s="18">
        <f>VLOOKUP(U20,'Место-баллы'!$A$3:$B$52,2,0)</f>
        <v>100</v>
      </c>
      <c r="W20" s="9"/>
      <c r="X20" s="30">
        <v>7</v>
      </c>
      <c r="Y20" s="30">
        <v>29</v>
      </c>
      <c r="Z20" s="31">
        <f t="shared" ref="Z20" si="3">TIME(0,X20,Y20)</f>
        <v>5.1967592592592595E-3</v>
      </c>
      <c r="AA20" s="30">
        <v>4</v>
      </c>
      <c r="AB20" s="30">
        <f t="shared" ref="AB20" si="4">AA$14-AA20</f>
        <v>0</v>
      </c>
      <c r="AC20" s="31">
        <f t="shared" ref="AC20" si="5">Z20+TIME(0,0,AB20)</f>
        <v>5.1967592592592595E-3</v>
      </c>
      <c r="AD20" s="30">
        <f>RANK(AC20,AC$20:AC$21,1)</f>
        <v>1</v>
      </c>
      <c r="AE20" s="30">
        <f>VLOOKUP(AD20,'Место-баллы'!$A$3:$B$52,2,0)</f>
        <v>100</v>
      </c>
      <c r="AF20" s="9"/>
      <c r="AG20" s="30">
        <v>11</v>
      </c>
      <c r="AH20" s="30">
        <v>39</v>
      </c>
      <c r="AI20" s="31">
        <f t="shared" ref="AI20" si="6">TIME(0,AG20,AH20)</f>
        <v>8.0902777777777778E-3</v>
      </c>
      <c r="AJ20" s="30">
        <v>12</v>
      </c>
      <c r="AK20" s="30">
        <f t="shared" ref="AK20" si="7">AJ$14-AJ20</f>
        <v>0</v>
      </c>
      <c r="AL20" s="31">
        <f t="shared" ref="AL20" si="8">AI20+TIME(0,0,AK20)</f>
        <v>8.0902777777777778E-3</v>
      </c>
      <c r="AM20" s="30">
        <f>RANK(AL20,AL$20:AL$21,1)</f>
        <v>1</v>
      </c>
      <c r="AN20" s="30">
        <f>VLOOKUP(AM20,'Место-баллы'!$A$3:$B$52,2,0)</f>
        <v>100</v>
      </c>
    </row>
    <row r="21" spans="1:40" ht="14.4" x14ac:dyDescent="0.3">
      <c r="A21" s="8"/>
      <c r="B21" s="18">
        <f>RANK(C21,C$20:C$21,0)</f>
        <v>2</v>
      </c>
      <c r="C21" s="18">
        <f t="shared" ref="C21" si="9">SUMIF($G$13:$AN$13,1,$G21:$AN21)</f>
        <v>480</v>
      </c>
      <c r="D21" s="12"/>
      <c r="E21" s="12" t="s">
        <v>117</v>
      </c>
      <c r="F21" s="12"/>
      <c r="G21" s="18">
        <v>42</v>
      </c>
      <c r="H21" s="18">
        <f>RANK(G21,G$20:G$21,0)</f>
        <v>1</v>
      </c>
      <c r="I21" s="18">
        <f>VLOOKUP(H21,'Место-баллы'!$A$3:$B$52,2,0)</f>
        <v>100</v>
      </c>
      <c r="J21" s="9"/>
      <c r="K21" s="30">
        <v>3</v>
      </c>
      <c r="L21" s="30">
        <v>5</v>
      </c>
      <c r="M21" s="31">
        <f t="shared" ref="M21" si="10">TIME(0,K21,L21)</f>
        <v>2.1412037037037038E-3</v>
      </c>
      <c r="N21" s="30">
        <v>0</v>
      </c>
      <c r="O21" s="30">
        <f t="shared" ref="O21" si="11">N$14-N21</f>
        <v>35</v>
      </c>
      <c r="P21" s="31">
        <f t="shared" ref="P21" si="12">M21+TIME(0,0,O21)</f>
        <v>2.5462962962962965E-3</v>
      </c>
      <c r="Q21" s="30">
        <f>RANK(P21,P$20:P$21,1)</f>
        <v>2</v>
      </c>
      <c r="R21" s="30">
        <f>VLOOKUP(Q21,'Место-баллы'!$A$3:$B$52,2,0)</f>
        <v>95</v>
      </c>
      <c r="S21" s="12"/>
      <c r="T21" s="18">
        <v>18</v>
      </c>
      <c r="U21" s="18">
        <f>RANK(T21,T$20:T$21,0)</f>
        <v>2</v>
      </c>
      <c r="V21" s="18">
        <f>VLOOKUP(U21,'Место-баллы'!$A$3:$B$52,2,0)</f>
        <v>95</v>
      </c>
      <c r="W21" s="9"/>
      <c r="X21" s="30">
        <v>7</v>
      </c>
      <c r="Y21" s="30">
        <v>42</v>
      </c>
      <c r="Z21" s="31">
        <f t="shared" ref="Z21" si="13">TIME(0,X21,Y21)</f>
        <v>5.347222222222222E-3</v>
      </c>
      <c r="AA21" s="30">
        <v>4</v>
      </c>
      <c r="AB21" s="30">
        <f t="shared" ref="AB21" si="14">AA$14-AA21</f>
        <v>0</v>
      </c>
      <c r="AC21" s="31">
        <f t="shared" ref="AC21" si="15">Z21+TIME(0,0,AB21)</f>
        <v>5.347222222222222E-3</v>
      </c>
      <c r="AD21" s="30">
        <f>RANK(AC21,AC$20:AC$21,1)</f>
        <v>2</v>
      </c>
      <c r="AE21" s="30">
        <f>VLOOKUP(AD21,'Место-баллы'!$A$3:$B$52,2,0)</f>
        <v>95</v>
      </c>
      <c r="AF21" s="9"/>
      <c r="AG21" s="30">
        <v>20</v>
      </c>
      <c r="AH21" s="30">
        <v>5</v>
      </c>
      <c r="AI21" s="31">
        <f t="shared" ref="AI21" si="16">TIME(0,AG21,AH21)</f>
        <v>1.3946759259259258E-2</v>
      </c>
      <c r="AJ21" s="30">
        <v>11</v>
      </c>
      <c r="AK21" s="30">
        <f t="shared" ref="AK21" si="17">AJ$14-AJ21</f>
        <v>1</v>
      </c>
      <c r="AL21" s="31">
        <f t="shared" ref="AL21" si="18">AI21+TIME(0,0,AK21)</f>
        <v>1.3958333333333331E-2</v>
      </c>
      <c r="AM21" s="30">
        <f>RANK(AL21,AL$20:AL$21,1)</f>
        <v>2</v>
      </c>
      <c r="AN21" s="30">
        <f>VLOOKUP(AM21,'Место-баллы'!$A$3:$B$52,2,0)</f>
        <v>95</v>
      </c>
    </row>
    <row r="22" spans="1:40" ht="15.75" customHeight="1" x14ac:dyDescent="0.3">
      <c r="A22" s="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5.75" customHeight="1" x14ac:dyDescent="0.3">
      <c r="A23" s="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5.75" customHeight="1" outlineLevel="1" x14ac:dyDescent="0.35">
      <c r="A24" s="8"/>
      <c r="B24" s="23" t="s">
        <v>20</v>
      </c>
      <c r="C24" s="23"/>
      <c r="D24" s="23"/>
      <c r="E24" s="23"/>
      <c r="F24" s="23"/>
      <c r="G24" s="23"/>
      <c r="H24" s="23"/>
      <c r="I24" s="2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5.75" customHeight="1" outlineLevel="1" x14ac:dyDescent="0.3">
      <c r="B25" s="24"/>
      <c r="C25" s="24"/>
      <c r="D25" s="24"/>
      <c r="E25" s="2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 customHeight="1" outlineLevel="1" x14ac:dyDescent="0.35">
      <c r="B26" s="23" t="s">
        <v>21</v>
      </c>
      <c r="C26" s="23"/>
      <c r="D26" s="23"/>
      <c r="E26" s="23"/>
      <c r="F26" s="23"/>
      <c r="G26" s="23"/>
      <c r="H26" s="23"/>
      <c r="I26" s="2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5.75" customHeight="1" x14ac:dyDescent="0.3">
      <c r="J27" s="13"/>
      <c r="K27" s="13"/>
      <c r="L27" s="13"/>
      <c r="M27" s="13"/>
      <c r="N27" s="13"/>
      <c r="O27" s="13"/>
      <c r="P27" s="13"/>
      <c r="Q27" s="13"/>
      <c r="R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5.75" customHeight="1" x14ac:dyDescent="0.3">
      <c r="J28" s="13"/>
      <c r="K28" s="13"/>
      <c r="L28" s="13"/>
      <c r="M28" s="13"/>
      <c r="N28" s="13"/>
      <c r="O28" s="13"/>
      <c r="P28" s="13"/>
      <c r="Q28" s="13"/>
      <c r="R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5.75" customHeight="1" x14ac:dyDescent="0.3">
      <c r="J29" s="13"/>
      <c r="K29" s="13"/>
      <c r="L29" s="13"/>
      <c r="M29" s="13"/>
      <c r="N29" s="13"/>
      <c r="O29" s="13"/>
      <c r="P29" s="13"/>
      <c r="Q29" s="13"/>
      <c r="R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5.75" customHeight="1" x14ac:dyDescent="0.3"/>
    <row r="31" spans="1:40" ht="15.75" customHeight="1" x14ac:dyDescent="0.3"/>
    <row r="32" spans="1:40" ht="15.75" customHeight="1" x14ac:dyDescent="0.3"/>
    <row r="33" spans="10:40" ht="15.75" customHeight="1" x14ac:dyDescent="0.3"/>
    <row r="34" spans="10:40" ht="15.75" customHeight="1" x14ac:dyDescent="0.3"/>
    <row r="35" spans="10:40" ht="15.75" customHeight="1" x14ac:dyDescent="0.3"/>
    <row r="36" spans="10:40" ht="15.75" customHeight="1" x14ac:dyDescent="0.3"/>
    <row r="37" spans="10:40" ht="15.75" customHeight="1" x14ac:dyDescent="0.3"/>
    <row r="38" spans="10:40" ht="15.75" customHeight="1" x14ac:dyDescent="0.3">
      <c r="J38" s="32"/>
      <c r="K38" s="32"/>
      <c r="L38" s="32"/>
      <c r="M38" s="32"/>
      <c r="N38" s="32"/>
      <c r="O38" s="32"/>
      <c r="P38" s="32"/>
      <c r="Q38" s="32"/>
      <c r="R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0:40" ht="15.75" customHeight="1" x14ac:dyDescent="0.3"/>
    <row r="40" spans="10:40" ht="15.75" customHeight="1" x14ac:dyDescent="0.3"/>
    <row r="41" spans="10:40" ht="15.75" customHeight="1" x14ac:dyDescent="0.3"/>
    <row r="42" spans="10:40" ht="15.75" customHeight="1" x14ac:dyDescent="0.3"/>
    <row r="43" spans="10:40" ht="15.75" customHeight="1" x14ac:dyDescent="0.3"/>
    <row r="44" spans="10:40" ht="15.75" customHeight="1" x14ac:dyDescent="0.3"/>
    <row r="45" spans="10:40" ht="15.75" customHeight="1" x14ac:dyDescent="0.3"/>
    <row r="46" spans="10:40" ht="15.75" customHeight="1" x14ac:dyDescent="0.3"/>
    <row r="47" spans="10:40" ht="15.75" customHeight="1" x14ac:dyDescent="0.3"/>
    <row r="48" spans="10:4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</sheetData>
  <autoFilter ref="B19:AN19" xr:uid="{619982E7-7ABD-4B72-84BE-A510CC0B83BB}">
    <sortState xmlns:xlrd2="http://schemas.microsoft.com/office/spreadsheetml/2017/richdata2" ref="B20:AN22">
      <sortCondition ref="B19"/>
    </sortState>
  </autoFilter>
  <mergeCells count="16">
    <mergeCell ref="B8:AN8"/>
    <mergeCell ref="B9:AN9"/>
    <mergeCell ref="B11:AN11"/>
    <mergeCell ref="B17:C18"/>
    <mergeCell ref="E17:E18"/>
    <mergeCell ref="G17:I18"/>
    <mergeCell ref="K17:R18"/>
    <mergeCell ref="T17:V18"/>
    <mergeCell ref="X17:AE18"/>
    <mergeCell ref="AG17:AN18"/>
    <mergeCell ref="B7:AN7"/>
    <mergeCell ref="B1:AN1"/>
    <mergeCell ref="B2:AN2"/>
    <mergeCell ref="B3:AN3"/>
    <mergeCell ref="B4:AN4"/>
    <mergeCell ref="B6:AN6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B045-44FD-4DB5-AB61-8BADD926F4DC}">
  <sheetPr>
    <pageSetUpPr fitToPage="1"/>
  </sheetPr>
  <dimension ref="A1:AN98"/>
  <sheetViews>
    <sheetView topLeftCell="A9" zoomScaleNormal="100" workbookViewId="0">
      <selection activeCell="B11" sqref="B11:AN34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customWidth="1"/>
    <col min="20" max="20" width="6.88671875" customWidth="1"/>
    <col min="21" max="21" width="7.109375" bestFit="1" customWidth="1"/>
    <col min="22" max="22" width="6.88671875" bestFit="1" customWidth="1"/>
    <col min="23" max="23" width="1.44140625" style="25" customWidth="1"/>
    <col min="24" max="24" width="5.109375" style="25" hidden="1" customWidth="1" outlineLevel="1"/>
    <col min="25" max="25" width="4.33203125" style="25" hidden="1" customWidth="1" outlineLevel="1"/>
    <col min="26" max="26" width="7.109375" style="25" bestFit="1" customWidth="1" collapsed="1"/>
    <col min="27" max="27" width="6.88671875" style="25" customWidth="1"/>
    <col min="28" max="28" width="7.88671875" style="25" hidden="1" customWidth="1" outlineLevel="1"/>
    <col min="29" max="29" width="7.109375" style="25" hidden="1" customWidth="1" outlineLevel="1"/>
    <col min="30" max="30" width="7.109375" style="25" bestFit="1" customWidth="1" collapsed="1"/>
    <col min="31" max="31" width="6.88671875" style="25" bestFit="1" customWidth="1"/>
    <col min="32" max="32" width="1.44140625" style="25" customWidth="1"/>
    <col min="33" max="33" width="5.109375" style="25" hidden="1" customWidth="1" outlineLevel="1"/>
    <col min="34" max="34" width="4.33203125" style="25" hidden="1" customWidth="1" outlineLevel="1"/>
    <col min="35" max="35" width="7.109375" style="25" bestFit="1" customWidth="1" collapsed="1"/>
    <col min="36" max="36" width="6.88671875" style="25" customWidth="1"/>
    <col min="37" max="37" width="7.88671875" style="25" hidden="1" customWidth="1" outlineLevel="1"/>
    <col min="38" max="38" width="7.109375" style="25" hidden="1" customWidth="1" outlineLevel="1"/>
    <col min="39" max="39" width="7.109375" style="25" bestFit="1" customWidth="1" collapsed="1"/>
    <col min="40" max="40" width="6.88671875" style="25" bestFit="1" customWidth="1"/>
  </cols>
  <sheetData>
    <row r="1" spans="2:40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2:40" ht="15" customHeight="1" outlineLevel="1" x14ac:dyDescent="0.3">
      <c r="B5" s="13"/>
      <c r="C5" s="13"/>
      <c r="D5" s="13"/>
      <c r="E5" s="13"/>
      <c r="F5" s="13"/>
      <c r="G5" s="13"/>
      <c r="H5" s="13"/>
      <c r="I5" s="13"/>
      <c r="S5" s="13"/>
      <c r="T5" s="13"/>
      <c r="U5" s="13"/>
      <c r="V5" s="13"/>
    </row>
    <row r="6" spans="2:40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2:40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2:40" ht="18.75" customHeight="1" outlineLevel="1" x14ac:dyDescent="0.3">
      <c r="B8" s="52" t="s">
        <v>39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2:40" ht="18.75" customHeight="1" outlineLevel="1" x14ac:dyDescent="0.3">
      <c r="B9" s="50" t="s">
        <v>40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2:40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S10" s="13"/>
      <c r="T10" s="13"/>
      <c r="U10" s="13"/>
      <c r="V10" s="13"/>
    </row>
    <row r="11" spans="2:40" ht="25.5" customHeight="1" outlineLevel="1" x14ac:dyDescent="0.3">
      <c r="B11" s="51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2:40" ht="15" customHeight="1" x14ac:dyDescent="0.3">
      <c r="B12" s="13"/>
      <c r="C12" s="13"/>
      <c r="D12" s="13"/>
      <c r="E12" s="13"/>
      <c r="F12" s="13"/>
      <c r="G12" s="13"/>
      <c r="H12" s="13"/>
      <c r="I12" s="13"/>
      <c r="S12" s="13"/>
      <c r="T12" s="13"/>
      <c r="U12" s="13"/>
      <c r="V12" s="13"/>
    </row>
    <row r="13" spans="2:40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S13" s="13"/>
      <c r="T13" s="16"/>
      <c r="U13" s="16"/>
      <c r="V13" s="17">
        <v>1</v>
      </c>
      <c r="X13" s="26"/>
      <c r="Y13" s="26"/>
      <c r="AB13" s="26"/>
      <c r="AC13" s="3"/>
      <c r="AE13" s="4">
        <v>1</v>
      </c>
      <c r="AG13" s="26"/>
      <c r="AH13" s="26"/>
      <c r="AK13" s="26"/>
      <c r="AL13" s="3"/>
      <c r="AN13" s="4">
        <v>1</v>
      </c>
    </row>
    <row r="14" spans="2:40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S14" s="13"/>
      <c r="T14" s="16"/>
      <c r="U14" s="16"/>
      <c r="V14" s="16"/>
      <c r="X14" s="26"/>
      <c r="Y14" s="26"/>
      <c r="Z14" s="26"/>
      <c r="AA14" s="27">
        <v>4</v>
      </c>
      <c r="AB14" s="26"/>
      <c r="AC14" s="26"/>
      <c r="AD14" s="26"/>
      <c r="AG14" s="26"/>
      <c r="AH14" s="26"/>
      <c r="AI14" s="26"/>
      <c r="AJ14" s="27">
        <f>4*(2+1)</f>
        <v>12</v>
      </c>
      <c r="AK14" s="26"/>
      <c r="AL14" s="26"/>
      <c r="AM14" s="26"/>
    </row>
    <row r="15" spans="2:40" ht="14.4" hidden="1" outlineLevel="1" x14ac:dyDescent="0.3">
      <c r="B15" s="13"/>
      <c r="C15" s="13"/>
      <c r="D15" s="13"/>
      <c r="E15" s="15"/>
      <c r="F15" s="13"/>
      <c r="G15" s="16"/>
      <c r="H15" s="16"/>
      <c r="I15" s="16"/>
      <c r="K15" s="3"/>
      <c r="L15" s="26"/>
      <c r="M15" s="26"/>
      <c r="N15" s="26" t="s">
        <v>54</v>
      </c>
      <c r="O15" s="26"/>
      <c r="P15" s="26"/>
      <c r="Q15" s="26"/>
      <c r="S15" s="13"/>
      <c r="T15" s="16"/>
      <c r="U15" s="16"/>
      <c r="V15" s="16"/>
      <c r="X15" s="3"/>
      <c r="Y15" s="26"/>
      <c r="Z15" s="26"/>
      <c r="AA15" s="26"/>
      <c r="AB15" s="26"/>
      <c r="AC15" s="26"/>
      <c r="AD15" s="26"/>
      <c r="AG15" s="3"/>
      <c r="AH15" s="26"/>
      <c r="AI15" s="26"/>
      <c r="AJ15" s="26"/>
      <c r="AK15" s="26"/>
      <c r="AL15" s="26"/>
      <c r="AM15" s="26"/>
    </row>
    <row r="16" spans="2:40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S16" s="13"/>
      <c r="T16" s="16"/>
      <c r="U16" s="16"/>
      <c r="V16" s="16"/>
      <c r="X16" s="26"/>
      <c r="Y16" s="26"/>
      <c r="Z16" s="26"/>
      <c r="AB16" s="26"/>
      <c r="AC16" s="26"/>
      <c r="AD16" s="26"/>
      <c r="AG16" s="26"/>
      <c r="AH16" s="26"/>
      <c r="AI16" s="26"/>
      <c r="AK16" s="26"/>
      <c r="AL16" s="26"/>
      <c r="AM16" s="26"/>
    </row>
    <row r="17" spans="1:40" ht="15" customHeight="1" collapsed="1" x14ac:dyDescent="0.3">
      <c r="B17" s="42" t="s">
        <v>3</v>
      </c>
      <c r="C17" s="44"/>
      <c r="D17" s="18"/>
      <c r="E17" s="48" t="s">
        <v>32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18"/>
      <c r="T17" s="42" t="s">
        <v>4</v>
      </c>
      <c r="U17" s="43"/>
      <c r="V17" s="44"/>
      <c r="W17" s="28"/>
      <c r="X17" s="39" t="s">
        <v>55</v>
      </c>
      <c r="Y17" s="39"/>
      <c r="Z17" s="39"/>
      <c r="AA17" s="39"/>
      <c r="AB17" s="39"/>
      <c r="AC17" s="39"/>
      <c r="AD17" s="39"/>
      <c r="AE17" s="39"/>
      <c r="AF17" s="28"/>
      <c r="AG17" s="39" t="s">
        <v>56</v>
      </c>
      <c r="AH17" s="39"/>
      <c r="AI17" s="39"/>
      <c r="AJ17" s="39"/>
      <c r="AK17" s="39"/>
      <c r="AL17" s="39"/>
      <c r="AM17" s="39"/>
      <c r="AN17" s="39"/>
    </row>
    <row r="18" spans="1:40" ht="14.4" x14ac:dyDescent="0.3">
      <c r="B18" s="45"/>
      <c r="C18" s="47"/>
      <c r="D18" s="19"/>
      <c r="E18" s="49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19"/>
      <c r="T18" s="45"/>
      <c r="U18" s="46"/>
      <c r="V18" s="47"/>
      <c r="W18" s="29"/>
      <c r="X18" s="39"/>
      <c r="Y18" s="39"/>
      <c r="Z18" s="39"/>
      <c r="AA18" s="39"/>
      <c r="AB18" s="39"/>
      <c r="AC18" s="39"/>
      <c r="AD18" s="39"/>
      <c r="AE18" s="39"/>
      <c r="AF18" s="29"/>
      <c r="AG18" s="39"/>
      <c r="AH18" s="39"/>
      <c r="AI18" s="39"/>
      <c r="AJ18" s="39"/>
      <c r="AK18" s="39"/>
      <c r="AL18" s="39"/>
      <c r="AM18" s="39"/>
      <c r="AN18" s="39"/>
    </row>
    <row r="19" spans="1:40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21"/>
      <c r="T19" s="20" t="s">
        <v>14</v>
      </c>
      <c r="U19" s="22" t="s">
        <v>12</v>
      </c>
      <c r="V19" s="22" t="s">
        <v>13</v>
      </c>
      <c r="W19" s="10"/>
      <c r="X19" s="5" t="s">
        <v>9</v>
      </c>
      <c r="Y19" s="5" t="s">
        <v>10</v>
      </c>
      <c r="Z19" s="5" t="s">
        <v>11</v>
      </c>
      <c r="AA19" s="6" t="s">
        <v>14</v>
      </c>
      <c r="AB19" s="5" t="s">
        <v>15</v>
      </c>
      <c r="AC19" s="5" t="s">
        <v>11</v>
      </c>
      <c r="AD19" s="5" t="s">
        <v>12</v>
      </c>
      <c r="AE19" s="5" t="s">
        <v>13</v>
      </c>
      <c r="AF19" s="10"/>
      <c r="AG19" s="5" t="s">
        <v>9</v>
      </c>
      <c r="AH19" s="5" t="s">
        <v>10</v>
      </c>
      <c r="AI19" s="5" t="s">
        <v>11</v>
      </c>
      <c r="AJ19" s="6" t="s">
        <v>14</v>
      </c>
      <c r="AK19" s="5" t="s">
        <v>15</v>
      </c>
      <c r="AL19" s="5" t="s">
        <v>11</v>
      </c>
      <c r="AM19" s="5" t="s">
        <v>12</v>
      </c>
      <c r="AN19" s="5" t="s">
        <v>13</v>
      </c>
    </row>
    <row r="20" spans="1:40" ht="14.4" x14ac:dyDescent="0.3">
      <c r="A20" s="8"/>
      <c r="B20" s="18">
        <f t="shared" ref="B20:B31" si="0">RANK(C20,C$20:C$34,0)</f>
        <v>1</v>
      </c>
      <c r="C20" s="18">
        <f t="shared" ref="C20:C34" si="1">SUMIF($G$13:$AN$13,1,$G20:$AN20)</f>
        <v>442</v>
      </c>
      <c r="D20" s="12"/>
      <c r="E20" s="12" t="s">
        <v>135</v>
      </c>
      <c r="F20" s="12"/>
      <c r="G20" s="18">
        <v>61</v>
      </c>
      <c r="H20" s="18">
        <f t="shared" ref="H20:H34" si="2">RANK(G20,G$20:G$34,0)</f>
        <v>3</v>
      </c>
      <c r="I20" s="18">
        <f>VLOOKUP(H20,'Место-баллы'!$A$3:$B$52,2,0)</f>
        <v>90</v>
      </c>
      <c r="J20" s="9"/>
      <c r="K20" s="30">
        <v>3</v>
      </c>
      <c r="L20" s="30">
        <v>5</v>
      </c>
      <c r="M20" s="31">
        <f t="shared" ref="M20:M34" si="3">TIME(0,K20,L20)</f>
        <v>2.1412037037037038E-3</v>
      </c>
      <c r="N20" s="30">
        <v>9</v>
      </c>
      <c r="O20" s="30">
        <f t="shared" ref="O20:O34" si="4">N$14-N20</f>
        <v>26</v>
      </c>
      <c r="P20" s="31">
        <f t="shared" ref="P20:P34" si="5">M20+TIME(0,0,O20)</f>
        <v>2.4421296296296296E-3</v>
      </c>
      <c r="Q20" s="30">
        <f t="shared" ref="Q20:Q34" si="6">RANK(P20,P$20:P$34,1)</f>
        <v>10</v>
      </c>
      <c r="R20" s="30">
        <f>VLOOKUP(Q20,'Место-баллы'!$A$3:$B$52,2,0)</f>
        <v>67</v>
      </c>
      <c r="S20" s="12"/>
      <c r="T20" s="35">
        <v>90</v>
      </c>
      <c r="U20" s="18">
        <f t="shared" ref="U20:U34" si="7">RANK(T20,T$20:T$34,0)</f>
        <v>2</v>
      </c>
      <c r="V20" s="18">
        <f>VLOOKUP(U20,'Место-баллы'!$A$3:$B$52,2,0)</f>
        <v>95</v>
      </c>
      <c r="W20" s="9"/>
      <c r="X20" s="30">
        <v>5</v>
      </c>
      <c r="Y20" s="30">
        <v>39</v>
      </c>
      <c r="Z20" s="31">
        <f t="shared" ref="Z20:Z34" si="8">TIME(0,X20,Y20)</f>
        <v>3.9236111111111112E-3</v>
      </c>
      <c r="AA20" s="30">
        <v>4</v>
      </c>
      <c r="AB20" s="30">
        <f t="shared" ref="AB20:AB34" si="9">AA$14-AA20</f>
        <v>0</v>
      </c>
      <c r="AC20" s="31">
        <f t="shared" ref="AC20:AC34" si="10">Z20+TIME(0,0,AB20)</f>
        <v>3.9236111111111112E-3</v>
      </c>
      <c r="AD20" s="30">
        <f t="shared" ref="AD20:AD34" si="11">RANK(AC20,AC$20:AC$34,1)</f>
        <v>2</v>
      </c>
      <c r="AE20" s="30">
        <f>VLOOKUP(AD20,'Место-баллы'!$A$3:$B$52,2,0)</f>
        <v>95</v>
      </c>
      <c r="AF20" s="9"/>
      <c r="AG20" s="30">
        <v>9</v>
      </c>
      <c r="AH20" s="30">
        <v>3</v>
      </c>
      <c r="AI20" s="31">
        <f t="shared" ref="AI20:AI34" si="12">TIME(0,AG20,AH20)</f>
        <v>6.2847222222222228E-3</v>
      </c>
      <c r="AJ20" s="30">
        <v>12</v>
      </c>
      <c r="AK20" s="30">
        <f t="shared" ref="AK20:AK34" si="13">AJ$14-AJ20</f>
        <v>0</v>
      </c>
      <c r="AL20" s="31">
        <f t="shared" ref="AL20:AL34" si="14">AI20+TIME(0,0,AK20)</f>
        <v>6.2847222222222228E-3</v>
      </c>
      <c r="AM20" s="30">
        <f t="shared" ref="AM20:AM34" si="15">RANK(AL20,AL$20:AL$34,1)</f>
        <v>2</v>
      </c>
      <c r="AN20" s="30">
        <f>VLOOKUP(AM20,'Место-баллы'!$A$3:$B$52,2,0)</f>
        <v>95</v>
      </c>
    </row>
    <row r="21" spans="1:40" ht="14.4" x14ac:dyDescent="0.3">
      <c r="A21" s="8"/>
      <c r="B21" s="18">
        <f t="shared" si="0"/>
        <v>2</v>
      </c>
      <c r="C21" s="18">
        <f t="shared" si="1"/>
        <v>428</v>
      </c>
      <c r="D21" s="12"/>
      <c r="E21" s="12" t="s">
        <v>139</v>
      </c>
      <c r="F21" s="12"/>
      <c r="G21" s="18">
        <v>61</v>
      </c>
      <c r="H21" s="18">
        <f t="shared" si="2"/>
        <v>3</v>
      </c>
      <c r="I21" s="18">
        <f>VLOOKUP(H21,'Место-баллы'!$A$3:$B$52,2,0)</f>
        <v>90</v>
      </c>
      <c r="J21" s="9"/>
      <c r="K21" s="30">
        <v>3</v>
      </c>
      <c r="L21" s="30">
        <v>5</v>
      </c>
      <c r="M21" s="31">
        <f t="shared" si="3"/>
        <v>2.1412037037037038E-3</v>
      </c>
      <c r="N21" s="30">
        <v>19</v>
      </c>
      <c r="O21" s="30">
        <f t="shared" si="4"/>
        <v>16</v>
      </c>
      <c r="P21" s="31">
        <f t="shared" si="5"/>
        <v>2.3263888888888891E-3</v>
      </c>
      <c r="Q21" s="30">
        <f t="shared" si="6"/>
        <v>7</v>
      </c>
      <c r="R21" s="30">
        <f>VLOOKUP(Q21,'Место-баллы'!$A$3:$B$52,2,0)</f>
        <v>73</v>
      </c>
      <c r="S21" s="12"/>
      <c r="T21" s="35">
        <v>74</v>
      </c>
      <c r="U21" s="18">
        <f t="shared" si="7"/>
        <v>5</v>
      </c>
      <c r="V21" s="18">
        <f>VLOOKUP(U21,'Место-баллы'!$A$3:$B$52,2,0)</f>
        <v>80</v>
      </c>
      <c r="W21" s="9"/>
      <c r="X21" s="30">
        <v>5</v>
      </c>
      <c r="Y21" s="30">
        <v>32</v>
      </c>
      <c r="Z21" s="31">
        <f t="shared" si="8"/>
        <v>3.8425925925925923E-3</v>
      </c>
      <c r="AA21" s="30">
        <v>4</v>
      </c>
      <c r="AB21" s="30">
        <f t="shared" si="9"/>
        <v>0</v>
      </c>
      <c r="AC21" s="31">
        <f t="shared" si="10"/>
        <v>3.8425925925925923E-3</v>
      </c>
      <c r="AD21" s="30">
        <f t="shared" si="11"/>
        <v>1</v>
      </c>
      <c r="AE21" s="30">
        <f>VLOOKUP(AD21,'Место-баллы'!$A$3:$B$52,2,0)</f>
        <v>100</v>
      </c>
      <c r="AF21" s="9"/>
      <c r="AG21" s="30">
        <v>9</v>
      </c>
      <c r="AH21" s="30">
        <v>32</v>
      </c>
      <c r="AI21" s="31">
        <f t="shared" si="12"/>
        <v>6.6203703703703702E-3</v>
      </c>
      <c r="AJ21" s="30">
        <v>12</v>
      </c>
      <c r="AK21" s="30">
        <f t="shared" si="13"/>
        <v>0</v>
      </c>
      <c r="AL21" s="31">
        <f t="shared" si="14"/>
        <v>6.6203703703703702E-3</v>
      </c>
      <c r="AM21" s="30">
        <f t="shared" si="15"/>
        <v>4</v>
      </c>
      <c r="AN21" s="30">
        <f>VLOOKUP(AM21,'Место-баллы'!$A$3:$B$52,2,0)</f>
        <v>85</v>
      </c>
    </row>
    <row r="22" spans="1:40" ht="14.4" x14ac:dyDescent="0.3">
      <c r="A22" s="8"/>
      <c r="B22" s="18">
        <f t="shared" si="0"/>
        <v>3</v>
      </c>
      <c r="C22" s="18">
        <f t="shared" si="1"/>
        <v>405</v>
      </c>
      <c r="D22" s="12"/>
      <c r="E22" s="12" t="s">
        <v>141</v>
      </c>
      <c r="F22" s="12"/>
      <c r="G22" s="18">
        <v>61</v>
      </c>
      <c r="H22" s="18">
        <f t="shared" si="2"/>
        <v>3</v>
      </c>
      <c r="I22" s="18">
        <f>VLOOKUP(H22,'Место-баллы'!$A$3:$B$52,2,0)</f>
        <v>90</v>
      </c>
      <c r="J22" s="9"/>
      <c r="K22" s="30">
        <v>2</v>
      </c>
      <c r="L22" s="30">
        <v>51</v>
      </c>
      <c r="M22" s="31">
        <f t="shared" si="3"/>
        <v>1.9791666666666668E-3</v>
      </c>
      <c r="N22" s="30">
        <v>35</v>
      </c>
      <c r="O22" s="30">
        <f t="shared" si="4"/>
        <v>0</v>
      </c>
      <c r="P22" s="31">
        <f t="shared" si="5"/>
        <v>1.9791666666666668E-3</v>
      </c>
      <c r="Q22" s="30">
        <f t="shared" si="6"/>
        <v>1</v>
      </c>
      <c r="R22" s="30">
        <f>VLOOKUP(Q22,'Место-баллы'!$A$3:$B$52,2,0)</f>
        <v>100</v>
      </c>
      <c r="S22" s="12"/>
      <c r="T22" s="35">
        <v>72</v>
      </c>
      <c r="U22" s="18">
        <f t="shared" si="7"/>
        <v>8</v>
      </c>
      <c r="V22" s="18">
        <f>VLOOKUP(U22,'Место-баллы'!$A$3:$B$52,2,0)</f>
        <v>71</v>
      </c>
      <c r="W22" s="9"/>
      <c r="X22" s="30">
        <v>6</v>
      </c>
      <c r="Y22" s="30">
        <v>10</v>
      </c>
      <c r="Z22" s="31">
        <f t="shared" si="8"/>
        <v>4.2824074074074075E-3</v>
      </c>
      <c r="AA22" s="30">
        <v>4</v>
      </c>
      <c r="AB22" s="30">
        <f t="shared" si="9"/>
        <v>0</v>
      </c>
      <c r="AC22" s="31">
        <f t="shared" si="10"/>
        <v>4.2824074074074075E-3</v>
      </c>
      <c r="AD22" s="30">
        <f t="shared" si="11"/>
        <v>8</v>
      </c>
      <c r="AE22" s="30">
        <f>VLOOKUP(AD22,'Место-баллы'!$A$3:$B$52,2,0)</f>
        <v>71</v>
      </c>
      <c r="AF22" s="9"/>
      <c r="AG22" s="30">
        <v>10</v>
      </c>
      <c r="AH22" s="30">
        <v>5</v>
      </c>
      <c r="AI22" s="31">
        <f t="shared" si="12"/>
        <v>7.0023148148148154E-3</v>
      </c>
      <c r="AJ22" s="30">
        <v>12</v>
      </c>
      <c r="AK22" s="30">
        <f t="shared" si="13"/>
        <v>0</v>
      </c>
      <c r="AL22" s="31">
        <f t="shared" si="14"/>
        <v>7.0023148148148154E-3</v>
      </c>
      <c r="AM22" s="30">
        <f t="shared" si="15"/>
        <v>7</v>
      </c>
      <c r="AN22" s="30">
        <f>VLOOKUP(AM22,'Место-баллы'!$A$3:$B$52,2,0)</f>
        <v>73</v>
      </c>
    </row>
    <row r="23" spans="1:40" ht="14.4" x14ac:dyDescent="0.3">
      <c r="A23" s="8"/>
      <c r="B23" s="18">
        <f t="shared" si="0"/>
        <v>4</v>
      </c>
      <c r="C23" s="18">
        <f t="shared" si="1"/>
        <v>402</v>
      </c>
      <c r="D23" s="12"/>
      <c r="E23" s="34" t="s">
        <v>137</v>
      </c>
      <c r="F23" s="12"/>
      <c r="G23" s="18">
        <v>45</v>
      </c>
      <c r="H23" s="18">
        <f t="shared" si="2"/>
        <v>10</v>
      </c>
      <c r="I23" s="18">
        <f>VLOOKUP(H23,'Место-баллы'!$A$3:$B$52,2,0)</f>
        <v>67</v>
      </c>
      <c r="J23" s="9"/>
      <c r="K23" s="30">
        <v>3</v>
      </c>
      <c r="L23" s="30">
        <v>5</v>
      </c>
      <c r="M23" s="31">
        <f t="shared" si="3"/>
        <v>2.1412037037037038E-3</v>
      </c>
      <c r="N23" s="30">
        <v>30</v>
      </c>
      <c r="O23" s="30">
        <f t="shared" si="4"/>
        <v>5</v>
      </c>
      <c r="P23" s="31">
        <f t="shared" si="5"/>
        <v>2.1990740740740742E-3</v>
      </c>
      <c r="Q23" s="30">
        <f t="shared" si="6"/>
        <v>3</v>
      </c>
      <c r="R23" s="30">
        <f>VLOOKUP(Q23,'Место-баллы'!$A$3:$B$52,2,0)</f>
        <v>90</v>
      </c>
      <c r="S23" s="12"/>
      <c r="T23" s="35">
        <v>73</v>
      </c>
      <c r="U23" s="18">
        <f t="shared" si="7"/>
        <v>6</v>
      </c>
      <c r="V23" s="18">
        <f>VLOOKUP(U23,'Место-баллы'!$A$3:$B$52,2,0)</f>
        <v>75</v>
      </c>
      <c r="W23" s="9"/>
      <c r="X23" s="30">
        <v>6</v>
      </c>
      <c r="Y23" s="30">
        <v>1</v>
      </c>
      <c r="Z23" s="31">
        <f t="shared" si="8"/>
        <v>4.1782407407407402E-3</v>
      </c>
      <c r="AA23" s="30">
        <v>4</v>
      </c>
      <c r="AB23" s="30">
        <f t="shared" si="9"/>
        <v>0</v>
      </c>
      <c r="AC23" s="31">
        <f t="shared" si="10"/>
        <v>4.1782407407407402E-3</v>
      </c>
      <c r="AD23" s="30">
        <f t="shared" si="11"/>
        <v>5</v>
      </c>
      <c r="AE23" s="30">
        <f>VLOOKUP(AD23,'Место-баллы'!$A$3:$B$52,2,0)</f>
        <v>80</v>
      </c>
      <c r="AF23" s="9"/>
      <c r="AG23" s="30">
        <v>9</v>
      </c>
      <c r="AH23" s="30">
        <v>28</v>
      </c>
      <c r="AI23" s="31">
        <f t="shared" si="12"/>
        <v>6.5740740740740733E-3</v>
      </c>
      <c r="AJ23" s="30">
        <v>12</v>
      </c>
      <c r="AK23" s="30">
        <f t="shared" si="13"/>
        <v>0</v>
      </c>
      <c r="AL23" s="31">
        <f t="shared" si="14"/>
        <v>6.5740740740740733E-3</v>
      </c>
      <c r="AM23" s="30">
        <f t="shared" si="15"/>
        <v>3</v>
      </c>
      <c r="AN23" s="30">
        <f>VLOOKUP(AM23,'Место-баллы'!$A$3:$B$52,2,0)</f>
        <v>90</v>
      </c>
    </row>
    <row r="24" spans="1:40" ht="14.4" x14ac:dyDescent="0.3">
      <c r="A24" s="8"/>
      <c r="B24" s="18">
        <f t="shared" si="0"/>
        <v>5</v>
      </c>
      <c r="C24" s="18">
        <f t="shared" si="1"/>
        <v>398</v>
      </c>
      <c r="D24" s="12"/>
      <c r="E24" s="12" t="s">
        <v>136</v>
      </c>
      <c r="F24" s="12"/>
      <c r="G24" s="18">
        <v>55</v>
      </c>
      <c r="H24" s="18">
        <f t="shared" si="2"/>
        <v>7</v>
      </c>
      <c r="I24" s="18">
        <f>VLOOKUP(H24,'Место-баллы'!$A$3:$B$52,2,0)</f>
        <v>73</v>
      </c>
      <c r="J24" s="9"/>
      <c r="K24" s="30">
        <v>3</v>
      </c>
      <c r="L24" s="30">
        <v>5</v>
      </c>
      <c r="M24" s="31">
        <f t="shared" si="3"/>
        <v>2.1412037037037038E-3</v>
      </c>
      <c r="N24" s="30">
        <v>20</v>
      </c>
      <c r="O24" s="30">
        <f t="shared" si="4"/>
        <v>15</v>
      </c>
      <c r="P24" s="31">
        <f t="shared" si="5"/>
        <v>2.3148148148148147E-3</v>
      </c>
      <c r="Q24" s="30">
        <f t="shared" si="6"/>
        <v>6</v>
      </c>
      <c r="R24" s="30">
        <f>VLOOKUP(Q24,'Место-баллы'!$A$3:$B$52,2,0)</f>
        <v>75</v>
      </c>
      <c r="S24" s="12"/>
      <c r="T24" s="35">
        <v>80</v>
      </c>
      <c r="U24" s="18">
        <f t="shared" si="7"/>
        <v>3</v>
      </c>
      <c r="V24" s="18">
        <f>VLOOKUP(U24,'Место-баллы'!$A$3:$B$52,2,0)</f>
        <v>90</v>
      </c>
      <c r="W24" s="9"/>
      <c r="X24" s="30">
        <v>5</v>
      </c>
      <c r="Y24" s="30">
        <v>39</v>
      </c>
      <c r="Z24" s="31">
        <f t="shared" si="8"/>
        <v>3.9236111111111112E-3</v>
      </c>
      <c r="AA24" s="30">
        <v>4</v>
      </c>
      <c r="AB24" s="30">
        <f t="shared" si="9"/>
        <v>0</v>
      </c>
      <c r="AC24" s="31">
        <f t="shared" si="10"/>
        <v>3.9236111111111112E-3</v>
      </c>
      <c r="AD24" s="30">
        <f t="shared" si="11"/>
        <v>2</v>
      </c>
      <c r="AE24" s="30">
        <f>VLOOKUP(AD24,'Место-баллы'!$A$3:$B$52,2,0)</f>
        <v>95</v>
      </c>
      <c r="AF24" s="9"/>
      <c r="AG24" s="30">
        <v>11</v>
      </c>
      <c r="AH24" s="30">
        <v>11</v>
      </c>
      <c r="AI24" s="31">
        <f t="shared" si="12"/>
        <v>7.7662037037037031E-3</v>
      </c>
      <c r="AJ24" s="30">
        <v>12</v>
      </c>
      <c r="AK24" s="30">
        <f t="shared" si="13"/>
        <v>0</v>
      </c>
      <c r="AL24" s="31">
        <f t="shared" si="14"/>
        <v>7.7662037037037031E-3</v>
      </c>
      <c r="AM24" s="30">
        <f t="shared" si="15"/>
        <v>11</v>
      </c>
      <c r="AN24" s="30">
        <f>VLOOKUP(AM24,'Место-баллы'!$A$3:$B$52,2,0)</f>
        <v>65</v>
      </c>
    </row>
    <row r="25" spans="1:40" ht="14.4" x14ac:dyDescent="0.3">
      <c r="A25" s="8"/>
      <c r="B25" s="18">
        <f t="shared" si="0"/>
        <v>6</v>
      </c>
      <c r="C25" s="18">
        <f t="shared" si="1"/>
        <v>397</v>
      </c>
      <c r="D25" s="12"/>
      <c r="E25" s="34" t="s">
        <v>140</v>
      </c>
      <c r="F25" s="12"/>
      <c r="G25" s="18">
        <v>43</v>
      </c>
      <c r="H25" s="18">
        <f t="shared" si="2"/>
        <v>14</v>
      </c>
      <c r="I25" s="18">
        <f>VLOOKUP(H25,'Место-баллы'!$A$3:$B$52,2,0)</f>
        <v>59</v>
      </c>
      <c r="J25" s="9"/>
      <c r="K25" s="30">
        <v>3</v>
      </c>
      <c r="L25" s="30">
        <v>5</v>
      </c>
      <c r="M25" s="31">
        <f t="shared" si="3"/>
        <v>2.1412037037037038E-3</v>
      </c>
      <c r="N25" s="30">
        <v>16</v>
      </c>
      <c r="O25" s="30">
        <f t="shared" si="4"/>
        <v>19</v>
      </c>
      <c r="P25" s="31">
        <f t="shared" si="5"/>
        <v>2.3611111111111111E-3</v>
      </c>
      <c r="Q25" s="30">
        <f t="shared" si="6"/>
        <v>9</v>
      </c>
      <c r="R25" s="30">
        <f>VLOOKUP(Q25,'Место-баллы'!$A$3:$B$52,2,0)</f>
        <v>69</v>
      </c>
      <c r="S25" s="12"/>
      <c r="T25" s="35">
        <v>91</v>
      </c>
      <c r="U25" s="18">
        <f t="shared" si="7"/>
        <v>1</v>
      </c>
      <c r="V25" s="18">
        <f>VLOOKUP(U25,'Место-баллы'!$A$3:$B$52,2,0)</f>
        <v>100</v>
      </c>
      <c r="W25" s="9"/>
      <c r="X25" s="30">
        <v>6</v>
      </c>
      <c r="Y25" s="30">
        <v>11</v>
      </c>
      <c r="Z25" s="31">
        <f t="shared" si="8"/>
        <v>4.2939814814814811E-3</v>
      </c>
      <c r="AA25" s="30">
        <v>4</v>
      </c>
      <c r="AB25" s="30">
        <f t="shared" si="9"/>
        <v>0</v>
      </c>
      <c r="AC25" s="31">
        <f t="shared" si="10"/>
        <v>4.2939814814814811E-3</v>
      </c>
      <c r="AD25" s="30">
        <f t="shared" si="11"/>
        <v>9</v>
      </c>
      <c r="AE25" s="30">
        <f>VLOOKUP(AD25,'Место-баллы'!$A$3:$B$52,2,0)</f>
        <v>69</v>
      </c>
      <c r="AF25" s="9"/>
      <c r="AG25" s="30">
        <v>8</v>
      </c>
      <c r="AH25" s="30">
        <v>54</v>
      </c>
      <c r="AI25" s="31">
        <f t="shared" si="12"/>
        <v>6.1805555555555563E-3</v>
      </c>
      <c r="AJ25" s="30">
        <v>12</v>
      </c>
      <c r="AK25" s="30">
        <f t="shared" si="13"/>
        <v>0</v>
      </c>
      <c r="AL25" s="31">
        <f t="shared" si="14"/>
        <v>6.1805555555555563E-3</v>
      </c>
      <c r="AM25" s="30">
        <f t="shared" si="15"/>
        <v>1</v>
      </c>
      <c r="AN25" s="30">
        <f>VLOOKUP(AM25,'Место-баллы'!$A$3:$B$52,2,0)</f>
        <v>100</v>
      </c>
    </row>
    <row r="26" spans="1:40" ht="14.4" x14ac:dyDescent="0.3">
      <c r="A26" s="8"/>
      <c r="B26" s="18">
        <f t="shared" si="0"/>
        <v>7</v>
      </c>
      <c r="C26" s="18">
        <f t="shared" si="1"/>
        <v>393</v>
      </c>
      <c r="D26" s="12"/>
      <c r="E26" s="12" t="s">
        <v>134</v>
      </c>
      <c r="F26" s="12"/>
      <c r="G26" s="18">
        <v>63</v>
      </c>
      <c r="H26" s="18">
        <f t="shared" si="2"/>
        <v>2</v>
      </c>
      <c r="I26" s="18">
        <f>VLOOKUP(H26,'Место-баллы'!$A$3:$B$52,2,0)</f>
        <v>95</v>
      </c>
      <c r="J26" s="9"/>
      <c r="K26" s="30">
        <v>3</v>
      </c>
      <c r="L26" s="30">
        <v>5</v>
      </c>
      <c r="M26" s="31">
        <f t="shared" si="3"/>
        <v>2.1412037037037038E-3</v>
      </c>
      <c r="N26" s="30">
        <v>31</v>
      </c>
      <c r="O26" s="30">
        <f t="shared" si="4"/>
        <v>4</v>
      </c>
      <c r="P26" s="31">
        <f t="shared" si="5"/>
        <v>2.1875000000000002E-3</v>
      </c>
      <c r="Q26" s="30">
        <f t="shared" si="6"/>
        <v>2</v>
      </c>
      <c r="R26" s="30">
        <f>VLOOKUP(Q26,'Место-баллы'!$A$3:$B$52,2,0)</f>
        <v>95</v>
      </c>
      <c r="S26" s="12"/>
      <c r="T26" s="35">
        <v>73</v>
      </c>
      <c r="U26" s="18">
        <f t="shared" si="7"/>
        <v>6</v>
      </c>
      <c r="V26" s="18">
        <f>VLOOKUP(U26,'Место-баллы'!$A$3:$B$52,2,0)</f>
        <v>75</v>
      </c>
      <c r="W26" s="9"/>
      <c r="X26" s="30">
        <v>6</v>
      </c>
      <c r="Y26" s="30">
        <v>14</v>
      </c>
      <c r="Z26" s="31">
        <f t="shared" si="8"/>
        <v>4.3287037037037035E-3</v>
      </c>
      <c r="AA26" s="30">
        <v>4</v>
      </c>
      <c r="AB26" s="30">
        <f t="shared" si="9"/>
        <v>0</v>
      </c>
      <c r="AC26" s="31">
        <f t="shared" si="10"/>
        <v>4.3287037037037035E-3</v>
      </c>
      <c r="AD26" s="30">
        <f t="shared" si="11"/>
        <v>10</v>
      </c>
      <c r="AE26" s="30">
        <f>VLOOKUP(AD26,'Место-баллы'!$A$3:$B$52,2,0)</f>
        <v>67</v>
      </c>
      <c r="AF26" s="9"/>
      <c r="AG26" s="30">
        <v>11</v>
      </c>
      <c r="AH26" s="30">
        <v>18</v>
      </c>
      <c r="AI26" s="31">
        <f t="shared" si="12"/>
        <v>7.8472222222222224E-3</v>
      </c>
      <c r="AJ26" s="30">
        <v>12</v>
      </c>
      <c r="AK26" s="30">
        <f t="shared" si="13"/>
        <v>0</v>
      </c>
      <c r="AL26" s="31">
        <f t="shared" si="14"/>
        <v>7.8472222222222224E-3</v>
      </c>
      <c r="AM26" s="30">
        <f t="shared" si="15"/>
        <v>13</v>
      </c>
      <c r="AN26" s="30">
        <f>VLOOKUP(AM26,'Место-баллы'!$A$3:$B$52,2,0)</f>
        <v>61</v>
      </c>
    </row>
    <row r="27" spans="1:40" ht="14.4" x14ac:dyDescent="0.3">
      <c r="A27" s="8"/>
      <c r="B27" s="18">
        <f t="shared" si="0"/>
        <v>8</v>
      </c>
      <c r="C27" s="18">
        <f t="shared" si="1"/>
        <v>382</v>
      </c>
      <c r="D27" s="12"/>
      <c r="E27" s="12" t="s">
        <v>142</v>
      </c>
      <c r="F27" s="12"/>
      <c r="G27" s="18">
        <v>58</v>
      </c>
      <c r="H27" s="18">
        <f t="shared" si="2"/>
        <v>6</v>
      </c>
      <c r="I27" s="18">
        <f>VLOOKUP(H27,'Место-баллы'!$A$3:$B$52,2,0)</f>
        <v>75</v>
      </c>
      <c r="J27" s="9"/>
      <c r="K27" s="30">
        <v>3</v>
      </c>
      <c r="L27" s="30">
        <v>5</v>
      </c>
      <c r="M27" s="31">
        <f t="shared" si="3"/>
        <v>2.1412037037037038E-3</v>
      </c>
      <c r="N27" s="30">
        <v>28</v>
      </c>
      <c r="O27" s="30">
        <f t="shared" si="4"/>
        <v>7</v>
      </c>
      <c r="P27" s="31">
        <f t="shared" si="5"/>
        <v>2.2222222222222222E-3</v>
      </c>
      <c r="Q27" s="30">
        <f t="shared" si="6"/>
        <v>4</v>
      </c>
      <c r="R27" s="30">
        <f>VLOOKUP(Q27,'Место-баллы'!$A$3:$B$52,2,0)</f>
        <v>85</v>
      </c>
      <c r="S27" s="12"/>
      <c r="T27" s="35">
        <v>80</v>
      </c>
      <c r="U27" s="18">
        <f t="shared" si="7"/>
        <v>3</v>
      </c>
      <c r="V27" s="18">
        <f>VLOOKUP(U27,'Место-баллы'!$A$3:$B$52,2,0)</f>
        <v>90</v>
      </c>
      <c r="W27" s="9"/>
      <c r="X27" s="30">
        <v>6</v>
      </c>
      <c r="Y27" s="30">
        <v>18</v>
      </c>
      <c r="Z27" s="31">
        <f t="shared" si="8"/>
        <v>4.3749999999999995E-3</v>
      </c>
      <c r="AA27" s="30">
        <v>4</v>
      </c>
      <c r="AB27" s="30">
        <f t="shared" si="9"/>
        <v>0</v>
      </c>
      <c r="AC27" s="31">
        <f t="shared" si="10"/>
        <v>4.3749999999999995E-3</v>
      </c>
      <c r="AD27" s="30">
        <f t="shared" si="11"/>
        <v>11</v>
      </c>
      <c r="AE27" s="30">
        <f>VLOOKUP(AD27,'Место-баллы'!$A$3:$B$52,2,0)</f>
        <v>65</v>
      </c>
      <c r="AF27" s="9"/>
      <c r="AG27" s="30">
        <v>11</v>
      </c>
      <c r="AH27" s="30">
        <v>0</v>
      </c>
      <c r="AI27" s="31">
        <f t="shared" si="12"/>
        <v>7.6388888888888886E-3</v>
      </c>
      <c r="AJ27" s="30">
        <v>12</v>
      </c>
      <c r="AK27" s="30">
        <f t="shared" si="13"/>
        <v>0</v>
      </c>
      <c r="AL27" s="31">
        <f t="shared" si="14"/>
        <v>7.6388888888888886E-3</v>
      </c>
      <c r="AM27" s="30">
        <f t="shared" si="15"/>
        <v>10</v>
      </c>
      <c r="AN27" s="30">
        <f>VLOOKUP(AM27,'Место-баллы'!$A$3:$B$52,2,0)</f>
        <v>67</v>
      </c>
    </row>
    <row r="28" spans="1:40" ht="14.4" x14ac:dyDescent="0.3">
      <c r="A28" s="8"/>
      <c r="B28" s="18">
        <f t="shared" si="0"/>
        <v>9</v>
      </c>
      <c r="C28" s="18">
        <f t="shared" si="1"/>
        <v>374</v>
      </c>
      <c r="D28" s="12"/>
      <c r="E28" s="12" t="s">
        <v>133</v>
      </c>
      <c r="F28" s="12"/>
      <c r="G28" s="18">
        <v>65</v>
      </c>
      <c r="H28" s="18">
        <f t="shared" si="2"/>
        <v>1</v>
      </c>
      <c r="I28" s="18">
        <f>VLOOKUP(H28,'Место-баллы'!$A$3:$B$52,2,0)</f>
        <v>100</v>
      </c>
      <c r="J28" s="9"/>
      <c r="K28" s="30">
        <v>3</v>
      </c>
      <c r="L28" s="30">
        <v>5</v>
      </c>
      <c r="M28" s="31">
        <f t="shared" si="3"/>
        <v>2.1412037037037038E-3</v>
      </c>
      <c r="N28" s="30">
        <v>19</v>
      </c>
      <c r="O28" s="30">
        <f t="shared" si="4"/>
        <v>16</v>
      </c>
      <c r="P28" s="31">
        <f t="shared" si="5"/>
        <v>2.3263888888888891E-3</v>
      </c>
      <c r="Q28" s="30">
        <f t="shared" si="6"/>
        <v>7</v>
      </c>
      <c r="R28" s="30">
        <f>VLOOKUP(Q28,'Место-баллы'!$A$3:$B$52,2,0)</f>
        <v>73</v>
      </c>
      <c r="S28" s="12"/>
      <c r="T28" s="35">
        <v>70</v>
      </c>
      <c r="U28" s="18">
        <f t="shared" si="7"/>
        <v>11</v>
      </c>
      <c r="V28" s="18">
        <f>VLOOKUP(U28,'Место-баллы'!$A$3:$B$52,2,0)</f>
        <v>65</v>
      </c>
      <c r="W28" s="9"/>
      <c r="X28" s="30">
        <v>6</v>
      </c>
      <c r="Y28" s="30">
        <v>40</v>
      </c>
      <c r="Z28" s="31">
        <f t="shared" si="8"/>
        <v>4.6296296296296302E-3</v>
      </c>
      <c r="AA28" s="30">
        <v>4</v>
      </c>
      <c r="AB28" s="30">
        <f t="shared" si="9"/>
        <v>0</v>
      </c>
      <c r="AC28" s="31">
        <f t="shared" si="10"/>
        <v>4.6296296296296302E-3</v>
      </c>
      <c r="AD28" s="30">
        <f t="shared" si="11"/>
        <v>13</v>
      </c>
      <c r="AE28" s="30">
        <f>VLOOKUP(AD28,'Место-баллы'!$A$3:$B$52,2,0)</f>
        <v>61</v>
      </c>
      <c r="AF28" s="9"/>
      <c r="AG28" s="30">
        <v>9</v>
      </c>
      <c r="AH28" s="30">
        <v>54</v>
      </c>
      <c r="AI28" s="31">
        <f t="shared" si="12"/>
        <v>6.875E-3</v>
      </c>
      <c r="AJ28" s="30">
        <v>12</v>
      </c>
      <c r="AK28" s="30">
        <f t="shared" si="13"/>
        <v>0</v>
      </c>
      <c r="AL28" s="31">
        <f t="shared" si="14"/>
        <v>6.875E-3</v>
      </c>
      <c r="AM28" s="30">
        <f t="shared" si="15"/>
        <v>6</v>
      </c>
      <c r="AN28" s="30">
        <f>VLOOKUP(AM28,'Место-баллы'!$A$3:$B$52,2,0)</f>
        <v>75</v>
      </c>
    </row>
    <row r="29" spans="1:40" ht="14.4" x14ac:dyDescent="0.3">
      <c r="A29" s="8"/>
      <c r="B29" s="18">
        <f t="shared" si="0"/>
        <v>10</v>
      </c>
      <c r="C29" s="18">
        <f t="shared" si="1"/>
        <v>370</v>
      </c>
      <c r="D29" s="12"/>
      <c r="E29" s="34" t="s">
        <v>145</v>
      </c>
      <c r="F29" s="12"/>
      <c r="G29" s="18">
        <v>50</v>
      </c>
      <c r="H29" s="18">
        <f t="shared" si="2"/>
        <v>8</v>
      </c>
      <c r="I29" s="18">
        <f>VLOOKUP(H29,'Место-баллы'!$A$3:$B$52,2,0)</f>
        <v>71</v>
      </c>
      <c r="J29" s="9"/>
      <c r="K29" s="30">
        <v>3</v>
      </c>
      <c r="L29" s="30">
        <v>5</v>
      </c>
      <c r="M29" s="31">
        <f t="shared" si="3"/>
        <v>2.1412037037037038E-3</v>
      </c>
      <c r="N29" s="30">
        <v>2</v>
      </c>
      <c r="O29" s="30">
        <f t="shared" si="4"/>
        <v>33</v>
      </c>
      <c r="P29" s="31">
        <f t="shared" si="5"/>
        <v>2.5231481481481481E-3</v>
      </c>
      <c r="Q29" s="30">
        <f t="shared" si="6"/>
        <v>12</v>
      </c>
      <c r="R29" s="30">
        <f>VLOOKUP(Q29,'Место-баллы'!$A$3:$B$52,2,0)</f>
        <v>63</v>
      </c>
      <c r="S29" s="12"/>
      <c r="T29" s="35">
        <v>72</v>
      </c>
      <c r="U29" s="18">
        <f t="shared" si="7"/>
        <v>8</v>
      </c>
      <c r="V29" s="18">
        <f>VLOOKUP(U29,'Место-баллы'!$A$3:$B$52,2,0)</f>
        <v>71</v>
      </c>
      <c r="W29" s="9"/>
      <c r="X29" s="30">
        <v>5</v>
      </c>
      <c r="Y29" s="30">
        <v>57</v>
      </c>
      <c r="Z29" s="31">
        <f t="shared" si="8"/>
        <v>4.1319444444444442E-3</v>
      </c>
      <c r="AA29" s="30">
        <v>4</v>
      </c>
      <c r="AB29" s="30">
        <f t="shared" si="9"/>
        <v>0</v>
      </c>
      <c r="AC29" s="31">
        <f t="shared" si="10"/>
        <v>4.1319444444444442E-3</v>
      </c>
      <c r="AD29" s="30">
        <f t="shared" si="11"/>
        <v>4</v>
      </c>
      <c r="AE29" s="30">
        <f>VLOOKUP(AD29,'Место-баллы'!$A$3:$B$52,2,0)</f>
        <v>85</v>
      </c>
      <c r="AF29" s="9"/>
      <c r="AG29" s="30">
        <v>9</v>
      </c>
      <c r="AH29" s="30">
        <v>39</v>
      </c>
      <c r="AI29" s="31">
        <f t="shared" si="12"/>
        <v>6.7013888888888887E-3</v>
      </c>
      <c r="AJ29" s="30">
        <v>12</v>
      </c>
      <c r="AK29" s="30">
        <f t="shared" si="13"/>
        <v>0</v>
      </c>
      <c r="AL29" s="31">
        <f t="shared" si="14"/>
        <v>6.7013888888888887E-3</v>
      </c>
      <c r="AM29" s="30">
        <f t="shared" si="15"/>
        <v>5</v>
      </c>
      <c r="AN29" s="30">
        <f>VLOOKUP(AM29,'Место-баллы'!$A$3:$B$52,2,0)</f>
        <v>80</v>
      </c>
    </row>
    <row r="30" spans="1:40" ht="14.4" x14ac:dyDescent="0.3">
      <c r="A30" s="8"/>
      <c r="B30" s="18">
        <f t="shared" si="0"/>
        <v>11</v>
      </c>
      <c r="C30" s="18">
        <f t="shared" si="1"/>
        <v>340</v>
      </c>
      <c r="D30" s="12"/>
      <c r="E30" s="34" t="s">
        <v>132</v>
      </c>
      <c r="F30" s="12"/>
      <c r="G30" s="18">
        <v>45</v>
      </c>
      <c r="H30" s="18">
        <f t="shared" si="2"/>
        <v>10</v>
      </c>
      <c r="I30" s="18">
        <f>VLOOKUP(H30,'Место-баллы'!$A$3:$B$52,2,0)</f>
        <v>67</v>
      </c>
      <c r="J30" s="9"/>
      <c r="K30" s="30">
        <v>3</v>
      </c>
      <c r="L30" s="30">
        <v>5</v>
      </c>
      <c r="M30" s="31">
        <f t="shared" si="3"/>
        <v>2.1412037037037038E-3</v>
      </c>
      <c r="N30" s="30">
        <v>22</v>
      </c>
      <c r="O30" s="30">
        <f t="shared" si="4"/>
        <v>13</v>
      </c>
      <c r="P30" s="31">
        <f t="shared" si="5"/>
        <v>2.2916666666666667E-3</v>
      </c>
      <c r="Q30" s="30">
        <f t="shared" si="6"/>
        <v>5</v>
      </c>
      <c r="R30" s="30">
        <f>VLOOKUP(Q30,'Место-баллы'!$A$3:$B$52,2,0)</f>
        <v>80</v>
      </c>
      <c r="S30" s="12"/>
      <c r="T30" s="35">
        <v>71</v>
      </c>
      <c r="U30" s="18">
        <f t="shared" si="7"/>
        <v>10</v>
      </c>
      <c r="V30" s="18">
        <f>VLOOKUP(U30,'Место-баллы'!$A$3:$B$52,2,0)</f>
        <v>67</v>
      </c>
      <c r="W30" s="9"/>
      <c r="X30" s="30">
        <v>6</v>
      </c>
      <c r="Y30" s="30">
        <v>19</v>
      </c>
      <c r="Z30" s="31">
        <f t="shared" si="8"/>
        <v>4.386574074074074E-3</v>
      </c>
      <c r="AA30" s="30">
        <v>4</v>
      </c>
      <c r="AB30" s="30">
        <f t="shared" si="9"/>
        <v>0</v>
      </c>
      <c r="AC30" s="31">
        <f t="shared" si="10"/>
        <v>4.386574074074074E-3</v>
      </c>
      <c r="AD30" s="30">
        <f t="shared" si="11"/>
        <v>12</v>
      </c>
      <c r="AE30" s="30">
        <f>VLOOKUP(AD30,'Место-баллы'!$A$3:$B$52,2,0)</f>
        <v>63</v>
      </c>
      <c r="AF30" s="9"/>
      <c r="AG30" s="30">
        <v>11</v>
      </c>
      <c r="AH30" s="30">
        <v>16</v>
      </c>
      <c r="AI30" s="31">
        <f t="shared" si="12"/>
        <v>7.8240740740740753E-3</v>
      </c>
      <c r="AJ30" s="30">
        <v>12</v>
      </c>
      <c r="AK30" s="30">
        <f t="shared" si="13"/>
        <v>0</v>
      </c>
      <c r="AL30" s="31">
        <f t="shared" si="14"/>
        <v>7.8240740740740753E-3</v>
      </c>
      <c r="AM30" s="30">
        <f t="shared" si="15"/>
        <v>12</v>
      </c>
      <c r="AN30" s="30">
        <f>VLOOKUP(AM30,'Место-баллы'!$A$3:$B$52,2,0)</f>
        <v>63</v>
      </c>
    </row>
    <row r="31" spans="1:40" ht="14.4" x14ac:dyDescent="0.3">
      <c r="A31" s="8"/>
      <c r="B31" s="18">
        <f t="shared" si="0"/>
        <v>12</v>
      </c>
      <c r="C31" s="18">
        <f t="shared" si="1"/>
        <v>321</v>
      </c>
      <c r="D31" s="12"/>
      <c r="E31" s="34" t="s">
        <v>138</v>
      </c>
      <c r="F31" s="12"/>
      <c r="G31" s="18">
        <v>45</v>
      </c>
      <c r="H31" s="18">
        <f t="shared" si="2"/>
        <v>10</v>
      </c>
      <c r="I31" s="18">
        <f>VLOOKUP(H31,'Место-баллы'!$A$3:$B$52,2,0)</f>
        <v>67</v>
      </c>
      <c r="J31" s="9"/>
      <c r="K31" s="30">
        <v>3</v>
      </c>
      <c r="L31" s="30">
        <v>5</v>
      </c>
      <c r="M31" s="31">
        <f t="shared" si="3"/>
        <v>2.1412037037037038E-3</v>
      </c>
      <c r="N31" s="30">
        <v>2</v>
      </c>
      <c r="O31" s="30">
        <f t="shared" si="4"/>
        <v>33</v>
      </c>
      <c r="P31" s="31">
        <f t="shared" si="5"/>
        <v>2.5231481481481481E-3</v>
      </c>
      <c r="Q31" s="30">
        <f t="shared" si="6"/>
        <v>12</v>
      </c>
      <c r="R31" s="30">
        <f>VLOOKUP(Q31,'Место-баллы'!$A$3:$B$52,2,0)</f>
        <v>63</v>
      </c>
      <c r="S31" s="12"/>
      <c r="T31" s="35">
        <v>54</v>
      </c>
      <c r="U31" s="18">
        <f t="shared" si="7"/>
        <v>12</v>
      </c>
      <c r="V31" s="18">
        <f>VLOOKUP(U31,'Место-баллы'!$A$3:$B$52,2,0)</f>
        <v>63</v>
      </c>
      <c r="W31" s="9"/>
      <c r="X31" s="30">
        <v>6</v>
      </c>
      <c r="Y31" s="30">
        <v>56</v>
      </c>
      <c r="Z31" s="31">
        <f t="shared" si="8"/>
        <v>4.8148148148148152E-3</v>
      </c>
      <c r="AA31" s="30">
        <v>4</v>
      </c>
      <c r="AB31" s="30">
        <f t="shared" si="9"/>
        <v>0</v>
      </c>
      <c r="AC31" s="31">
        <f t="shared" si="10"/>
        <v>4.8148148148148152E-3</v>
      </c>
      <c r="AD31" s="30">
        <f t="shared" si="11"/>
        <v>15</v>
      </c>
      <c r="AE31" s="30">
        <f>VLOOKUP(AD31,'Место-баллы'!$A$3:$B$52,2,0)</f>
        <v>57</v>
      </c>
      <c r="AF31" s="9"/>
      <c r="AG31" s="30">
        <v>10</v>
      </c>
      <c r="AH31" s="30">
        <v>38</v>
      </c>
      <c r="AI31" s="31">
        <f t="shared" si="12"/>
        <v>7.3842592592592597E-3</v>
      </c>
      <c r="AJ31" s="30">
        <v>12</v>
      </c>
      <c r="AK31" s="30">
        <f t="shared" si="13"/>
        <v>0</v>
      </c>
      <c r="AL31" s="31">
        <f t="shared" si="14"/>
        <v>7.3842592592592597E-3</v>
      </c>
      <c r="AM31" s="30">
        <f t="shared" si="15"/>
        <v>8</v>
      </c>
      <c r="AN31" s="30">
        <f>VLOOKUP(AM31,'Место-баллы'!$A$3:$B$52,2,0)</f>
        <v>71</v>
      </c>
    </row>
    <row r="32" spans="1:40" ht="14.4" x14ac:dyDescent="0.3">
      <c r="A32" s="8"/>
      <c r="B32" s="18">
        <v>13</v>
      </c>
      <c r="C32" s="18">
        <f t="shared" si="1"/>
        <v>321</v>
      </c>
      <c r="D32" s="12"/>
      <c r="E32" s="34" t="s">
        <v>143</v>
      </c>
      <c r="F32" s="12"/>
      <c r="G32" s="18">
        <v>45</v>
      </c>
      <c r="H32" s="18">
        <f t="shared" si="2"/>
        <v>10</v>
      </c>
      <c r="I32" s="18">
        <f>VLOOKUP(H32,'Место-баллы'!$A$3:$B$52,2,0)</f>
        <v>67</v>
      </c>
      <c r="J32" s="9"/>
      <c r="K32" s="30">
        <v>3</v>
      </c>
      <c r="L32" s="30">
        <v>5</v>
      </c>
      <c r="M32" s="31">
        <f t="shared" si="3"/>
        <v>2.1412037037037038E-3</v>
      </c>
      <c r="N32" s="30">
        <v>0</v>
      </c>
      <c r="O32" s="30">
        <f t="shared" si="4"/>
        <v>35</v>
      </c>
      <c r="P32" s="31">
        <f t="shared" si="5"/>
        <v>2.5462962962962965E-3</v>
      </c>
      <c r="Q32" s="30">
        <f t="shared" si="6"/>
        <v>14</v>
      </c>
      <c r="R32" s="30">
        <f>VLOOKUP(Q32,'Место-баллы'!$A$3:$B$52,2,0)</f>
        <v>59</v>
      </c>
      <c r="S32" s="12"/>
      <c r="T32" s="35">
        <v>54</v>
      </c>
      <c r="U32" s="18">
        <f t="shared" si="7"/>
        <v>12</v>
      </c>
      <c r="V32" s="18">
        <f>VLOOKUP(U32,'Место-баллы'!$A$3:$B$52,2,0)</f>
        <v>63</v>
      </c>
      <c r="W32" s="9"/>
      <c r="X32" s="30">
        <v>6</v>
      </c>
      <c r="Y32" s="30">
        <v>5</v>
      </c>
      <c r="Z32" s="31">
        <f t="shared" si="8"/>
        <v>4.2245370370370371E-3</v>
      </c>
      <c r="AA32" s="30">
        <v>4</v>
      </c>
      <c r="AB32" s="30">
        <f t="shared" si="9"/>
        <v>0</v>
      </c>
      <c r="AC32" s="31">
        <f t="shared" si="10"/>
        <v>4.2245370370370371E-3</v>
      </c>
      <c r="AD32" s="30">
        <f t="shared" si="11"/>
        <v>6</v>
      </c>
      <c r="AE32" s="30">
        <f>VLOOKUP(AD32,'Место-баллы'!$A$3:$B$52,2,0)</f>
        <v>75</v>
      </c>
      <c r="AF32" s="9"/>
      <c r="AG32" s="30">
        <v>12</v>
      </c>
      <c r="AH32" s="30">
        <v>17</v>
      </c>
      <c r="AI32" s="31">
        <f t="shared" si="12"/>
        <v>8.5300925925925926E-3</v>
      </c>
      <c r="AJ32" s="30">
        <v>12</v>
      </c>
      <c r="AK32" s="30">
        <f t="shared" si="13"/>
        <v>0</v>
      </c>
      <c r="AL32" s="31">
        <f t="shared" si="14"/>
        <v>8.5300925925925926E-3</v>
      </c>
      <c r="AM32" s="30">
        <f t="shared" si="15"/>
        <v>15</v>
      </c>
      <c r="AN32" s="30">
        <f>VLOOKUP(AM32,'Место-баллы'!$A$3:$B$52,2,0)</f>
        <v>57</v>
      </c>
    </row>
    <row r="33" spans="1:40" ht="14.4" x14ac:dyDescent="0.3">
      <c r="A33" s="8"/>
      <c r="B33" s="18">
        <f>RANK(C33,C$20:C$34,0)</f>
        <v>14</v>
      </c>
      <c r="C33" s="18">
        <f t="shared" si="1"/>
        <v>315</v>
      </c>
      <c r="D33" s="12"/>
      <c r="E33" s="34" t="s">
        <v>131</v>
      </c>
      <c r="F33" s="12"/>
      <c r="G33" s="18">
        <v>35</v>
      </c>
      <c r="H33" s="18">
        <f t="shared" si="2"/>
        <v>15</v>
      </c>
      <c r="I33" s="18">
        <f>VLOOKUP(H33,'Место-баллы'!$A$3:$B$52,2,0)</f>
        <v>57</v>
      </c>
      <c r="J33" s="9"/>
      <c r="K33" s="30">
        <v>3</v>
      </c>
      <c r="L33" s="30">
        <v>5</v>
      </c>
      <c r="M33" s="31">
        <f t="shared" si="3"/>
        <v>2.1412037037037038E-3</v>
      </c>
      <c r="N33" s="30">
        <v>0</v>
      </c>
      <c r="O33" s="30">
        <f t="shared" si="4"/>
        <v>35</v>
      </c>
      <c r="P33" s="31">
        <f t="shared" si="5"/>
        <v>2.5462962962962965E-3</v>
      </c>
      <c r="Q33" s="30">
        <f t="shared" si="6"/>
        <v>14</v>
      </c>
      <c r="R33" s="30">
        <f>VLOOKUP(Q33,'Место-баллы'!$A$3:$B$52,2,0)</f>
        <v>59</v>
      </c>
      <c r="S33" s="12"/>
      <c r="T33" s="35">
        <v>18</v>
      </c>
      <c r="U33" s="18">
        <f t="shared" si="7"/>
        <v>15</v>
      </c>
      <c r="V33" s="18">
        <f>VLOOKUP(U33,'Место-баллы'!$A$3:$B$52,2,0)</f>
        <v>57</v>
      </c>
      <c r="W33" s="9"/>
      <c r="X33" s="30">
        <v>6</v>
      </c>
      <c r="Y33" s="30">
        <v>7</v>
      </c>
      <c r="Z33" s="31">
        <f t="shared" si="8"/>
        <v>4.2476851851851851E-3</v>
      </c>
      <c r="AA33" s="30">
        <v>4</v>
      </c>
      <c r="AB33" s="30">
        <f t="shared" si="9"/>
        <v>0</v>
      </c>
      <c r="AC33" s="31">
        <f t="shared" si="10"/>
        <v>4.2476851851851851E-3</v>
      </c>
      <c r="AD33" s="30">
        <f t="shared" si="11"/>
        <v>7</v>
      </c>
      <c r="AE33" s="30">
        <f>VLOOKUP(AD33,'Место-баллы'!$A$3:$B$52,2,0)</f>
        <v>73</v>
      </c>
      <c r="AF33" s="9"/>
      <c r="AG33" s="30">
        <v>10</v>
      </c>
      <c r="AH33" s="30">
        <v>53</v>
      </c>
      <c r="AI33" s="31">
        <f t="shared" si="12"/>
        <v>7.5578703703703702E-3</v>
      </c>
      <c r="AJ33" s="30">
        <v>12</v>
      </c>
      <c r="AK33" s="30">
        <f t="shared" si="13"/>
        <v>0</v>
      </c>
      <c r="AL33" s="31">
        <f t="shared" si="14"/>
        <v>7.5578703703703702E-3</v>
      </c>
      <c r="AM33" s="30">
        <f t="shared" si="15"/>
        <v>9</v>
      </c>
      <c r="AN33" s="30">
        <f>VLOOKUP(AM33,'Место-баллы'!$A$3:$B$52,2,0)</f>
        <v>69</v>
      </c>
    </row>
    <row r="34" spans="1:40" ht="14.4" x14ac:dyDescent="0.3">
      <c r="A34" s="8"/>
      <c r="B34" s="18">
        <f>RANK(C34,C$20:C$34,0)</f>
        <v>15</v>
      </c>
      <c r="C34" s="18">
        <f t="shared" si="1"/>
        <v>313</v>
      </c>
      <c r="D34" s="12"/>
      <c r="E34" s="34" t="s">
        <v>144</v>
      </c>
      <c r="F34" s="12"/>
      <c r="G34" s="18">
        <v>50</v>
      </c>
      <c r="H34" s="18">
        <f t="shared" si="2"/>
        <v>8</v>
      </c>
      <c r="I34" s="18">
        <f>VLOOKUP(H34,'Место-баллы'!$A$3:$B$52,2,0)</f>
        <v>71</v>
      </c>
      <c r="J34" s="9"/>
      <c r="K34" s="30">
        <v>3</v>
      </c>
      <c r="L34" s="30">
        <v>5</v>
      </c>
      <c r="M34" s="31">
        <f t="shared" si="3"/>
        <v>2.1412037037037038E-3</v>
      </c>
      <c r="N34" s="30">
        <v>4</v>
      </c>
      <c r="O34" s="30">
        <f t="shared" si="4"/>
        <v>31</v>
      </c>
      <c r="P34" s="31">
        <f t="shared" si="5"/>
        <v>2.5000000000000001E-3</v>
      </c>
      <c r="Q34" s="30">
        <f t="shared" si="6"/>
        <v>11</v>
      </c>
      <c r="R34" s="30">
        <f>VLOOKUP(Q34,'Место-баллы'!$A$3:$B$52,2,0)</f>
        <v>65</v>
      </c>
      <c r="S34" s="12"/>
      <c r="T34" s="35">
        <v>53</v>
      </c>
      <c r="U34" s="18">
        <f t="shared" si="7"/>
        <v>14</v>
      </c>
      <c r="V34" s="18">
        <f>VLOOKUP(U34,'Место-баллы'!$A$3:$B$52,2,0)</f>
        <v>59</v>
      </c>
      <c r="W34" s="9"/>
      <c r="X34" s="30">
        <v>6</v>
      </c>
      <c r="Y34" s="30">
        <v>42</v>
      </c>
      <c r="Z34" s="31">
        <f t="shared" si="8"/>
        <v>4.6527777777777774E-3</v>
      </c>
      <c r="AA34" s="30">
        <v>4</v>
      </c>
      <c r="AB34" s="30">
        <f t="shared" si="9"/>
        <v>0</v>
      </c>
      <c r="AC34" s="31">
        <f t="shared" si="10"/>
        <v>4.6527777777777774E-3</v>
      </c>
      <c r="AD34" s="30">
        <f t="shared" si="11"/>
        <v>14</v>
      </c>
      <c r="AE34" s="30">
        <f>VLOOKUP(AD34,'Место-баллы'!$A$3:$B$52,2,0)</f>
        <v>59</v>
      </c>
      <c r="AF34" s="9"/>
      <c r="AG34" s="30">
        <v>12</v>
      </c>
      <c r="AH34" s="30">
        <v>2</v>
      </c>
      <c r="AI34" s="31">
        <f t="shared" si="12"/>
        <v>8.3564814814814804E-3</v>
      </c>
      <c r="AJ34" s="30">
        <v>12</v>
      </c>
      <c r="AK34" s="30">
        <f t="shared" si="13"/>
        <v>0</v>
      </c>
      <c r="AL34" s="31">
        <f t="shared" si="14"/>
        <v>8.3564814814814804E-3</v>
      </c>
      <c r="AM34" s="30">
        <f t="shared" si="15"/>
        <v>14</v>
      </c>
      <c r="AN34" s="30">
        <f>VLOOKUP(AM34,'Место-баллы'!$A$3:$B$52,2,0)</f>
        <v>59</v>
      </c>
    </row>
    <row r="35" spans="1:40" ht="15.75" customHeight="1" x14ac:dyDescent="0.3">
      <c r="A35" s="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5.75" customHeight="1" x14ac:dyDescent="0.3">
      <c r="A36" s="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5.75" customHeight="1" outlineLevel="1" x14ac:dyDescent="0.35">
      <c r="A37" s="8"/>
      <c r="B37" s="23" t="s">
        <v>20</v>
      </c>
      <c r="C37" s="23"/>
      <c r="D37" s="23"/>
      <c r="E37" s="23"/>
      <c r="F37" s="23"/>
      <c r="G37" s="23"/>
      <c r="H37" s="23"/>
      <c r="I37" s="2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5.75" customHeight="1" outlineLevel="1" x14ac:dyDescent="0.3">
      <c r="B38" s="24"/>
      <c r="C38" s="24"/>
      <c r="D38" s="24"/>
      <c r="E38" s="2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5.75" customHeight="1" outlineLevel="1" x14ac:dyDescent="0.35">
      <c r="B39" s="23" t="s">
        <v>21</v>
      </c>
      <c r="C39" s="23"/>
      <c r="D39" s="23"/>
      <c r="E39" s="23"/>
      <c r="F39" s="23"/>
      <c r="G39" s="23"/>
      <c r="H39" s="23"/>
      <c r="I39" s="2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5.75" customHeight="1" x14ac:dyDescent="0.3">
      <c r="J40" s="13"/>
      <c r="K40" s="13"/>
      <c r="L40" s="13"/>
      <c r="M40" s="13"/>
      <c r="N40" s="13"/>
      <c r="O40" s="13"/>
      <c r="P40" s="13"/>
      <c r="Q40" s="13"/>
      <c r="R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5.75" customHeight="1" x14ac:dyDescent="0.3">
      <c r="J41" s="13"/>
      <c r="K41" s="13"/>
      <c r="L41" s="13"/>
      <c r="M41" s="13"/>
      <c r="N41" s="13"/>
      <c r="O41" s="13"/>
      <c r="P41" s="13"/>
      <c r="Q41" s="13"/>
      <c r="R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5.75" customHeight="1" x14ac:dyDescent="0.3">
      <c r="J42" s="13"/>
      <c r="K42" s="13"/>
      <c r="L42" s="13"/>
      <c r="M42" s="13"/>
      <c r="N42" s="13"/>
      <c r="O42" s="13"/>
      <c r="P42" s="13"/>
      <c r="Q42" s="13"/>
      <c r="R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5.75" customHeight="1" x14ac:dyDescent="0.3"/>
    <row r="44" spans="1:40" ht="15.75" customHeight="1" x14ac:dyDescent="0.3"/>
    <row r="45" spans="1:40" ht="15.75" customHeight="1" x14ac:dyDescent="0.3"/>
    <row r="46" spans="1:40" ht="15.75" customHeight="1" x14ac:dyDescent="0.3"/>
    <row r="47" spans="1:40" ht="15.75" customHeight="1" x14ac:dyDescent="0.3"/>
    <row r="48" spans="1:40" ht="15.75" customHeight="1" x14ac:dyDescent="0.3"/>
    <row r="49" spans="10:40" ht="15.75" customHeight="1" x14ac:dyDescent="0.3"/>
    <row r="50" spans="10:40" ht="15.75" customHeight="1" x14ac:dyDescent="0.3"/>
    <row r="51" spans="10:40" ht="15.75" customHeight="1" x14ac:dyDescent="0.3">
      <c r="J51" s="32"/>
      <c r="K51" s="32"/>
      <c r="L51" s="32"/>
      <c r="M51" s="32"/>
      <c r="N51" s="32"/>
      <c r="O51" s="32"/>
      <c r="P51" s="32"/>
      <c r="Q51" s="32"/>
      <c r="R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0:40" ht="15.75" customHeight="1" x14ac:dyDescent="0.3"/>
    <row r="53" spans="10:40" ht="15.75" customHeight="1" x14ac:dyDescent="0.3"/>
    <row r="54" spans="10:40" ht="15.75" customHeight="1" x14ac:dyDescent="0.3"/>
    <row r="55" spans="10:40" ht="15.75" customHeight="1" x14ac:dyDescent="0.3"/>
    <row r="56" spans="10:40" ht="15.75" customHeight="1" x14ac:dyDescent="0.3"/>
    <row r="57" spans="10:40" ht="15.75" customHeight="1" x14ac:dyDescent="0.3"/>
    <row r="58" spans="10:40" ht="15.75" customHeight="1" x14ac:dyDescent="0.3"/>
    <row r="59" spans="10:40" ht="15.75" customHeight="1" x14ac:dyDescent="0.3"/>
    <row r="60" spans="10:40" ht="15.75" customHeight="1" x14ac:dyDescent="0.3"/>
    <row r="61" spans="10:40" ht="15.75" customHeight="1" x14ac:dyDescent="0.3"/>
    <row r="62" spans="10:40" ht="15.75" customHeight="1" x14ac:dyDescent="0.3"/>
    <row r="63" spans="10:40" ht="15.75" customHeight="1" x14ac:dyDescent="0.3"/>
    <row r="64" spans="10:40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autoFilter ref="B19:AN19" xr:uid="{619982E7-7ABD-4B72-84BE-A510CC0B83BB}">
    <sortState xmlns:xlrd2="http://schemas.microsoft.com/office/spreadsheetml/2017/richdata2" ref="B20:AN34">
      <sortCondition ref="B19"/>
    </sortState>
  </autoFilter>
  <mergeCells count="16">
    <mergeCell ref="B8:AN8"/>
    <mergeCell ref="B9:AN9"/>
    <mergeCell ref="B11:AN11"/>
    <mergeCell ref="B17:C18"/>
    <mergeCell ref="E17:E18"/>
    <mergeCell ref="G17:I18"/>
    <mergeCell ref="K17:R18"/>
    <mergeCell ref="T17:V18"/>
    <mergeCell ref="X17:AE18"/>
    <mergeCell ref="AG17:AN18"/>
    <mergeCell ref="B7:AN7"/>
    <mergeCell ref="B1:AN1"/>
    <mergeCell ref="B2:AN2"/>
    <mergeCell ref="B3:AN3"/>
    <mergeCell ref="B4:AN4"/>
    <mergeCell ref="B6:AN6"/>
  </mergeCells>
  <printOptions horizontalCentered="1" verticalCentered="1"/>
  <pageMargins left="0" right="0" top="0" bottom="0" header="0" footer="0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9AD7-5A3B-431C-A19B-9F6D696DE407}">
  <sheetPr>
    <pageSetUpPr fitToPage="1"/>
  </sheetPr>
  <dimension ref="A1:AN95"/>
  <sheetViews>
    <sheetView topLeftCell="A8" zoomScaleNormal="100" workbookViewId="0">
      <selection activeCell="Z34" sqref="Z34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886718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5546875" customWidth="1"/>
    <col min="8" max="8" width="7.109375" customWidth="1"/>
    <col min="9" max="9" width="6.88671875" customWidth="1"/>
    <col min="10" max="10" width="1.44140625" style="25" customWidth="1"/>
    <col min="11" max="11" width="5.109375" style="25" hidden="1" customWidth="1" outlineLevel="1"/>
    <col min="12" max="12" width="4.33203125" style="25" hidden="1" customWidth="1" outlineLevel="1"/>
    <col min="13" max="13" width="7.109375" style="25" bestFit="1" customWidth="1" collapsed="1"/>
    <col min="14" max="14" width="6.88671875" style="25" customWidth="1"/>
    <col min="15" max="15" width="7.88671875" style="25" hidden="1" customWidth="1" outlineLevel="1"/>
    <col min="16" max="16" width="7.109375" style="25" hidden="1" customWidth="1" outlineLevel="1"/>
    <col min="17" max="17" width="7.109375" style="25" bestFit="1" customWidth="1" collapsed="1"/>
    <col min="18" max="18" width="6.88671875" style="25" bestFit="1" customWidth="1"/>
    <col min="19" max="19" width="1.44140625" customWidth="1"/>
    <col min="20" max="20" width="6.88671875" customWidth="1"/>
    <col min="21" max="21" width="7.109375" bestFit="1" customWidth="1"/>
    <col min="22" max="22" width="6.88671875" bestFit="1" customWidth="1"/>
    <col min="23" max="23" width="1.44140625" style="25" customWidth="1"/>
    <col min="24" max="24" width="5.109375" style="25" hidden="1" customWidth="1" outlineLevel="1"/>
    <col min="25" max="25" width="4.33203125" style="25" hidden="1" customWidth="1" outlineLevel="1"/>
    <col min="26" max="26" width="7.109375" style="25" bestFit="1" customWidth="1" collapsed="1"/>
    <col min="27" max="27" width="6.88671875" style="25" customWidth="1"/>
    <col min="28" max="28" width="7.88671875" style="25" hidden="1" customWidth="1" outlineLevel="1"/>
    <col min="29" max="29" width="7.109375" style="25" hidden="1" customWidth="1" outlineLevel="1"/>
    <col min="30" max="30" width="7.109375" style="25" bestFit="1" customWidth="1" collapsed="1"/>
    <col min="31" max="31" width="6.88671875" style="25" bestFit="1" customWidth="1"/>
    <col min="32" max="32" width="1.44140625" style="25" customWidth="1"/>
    <col min="33" max="33" width="5.109375" style="25" hidden="1" customWidth="1" outlineLevel="1"/>
    <col min="34" max="34" width="4.33203125" style="25" hidden="1" customWidth="1" outlineLevel="1"/>
    <col min="35" max="35" width="7.109375" style="25" bestFit="1" customWidth="1" collapsed="1"/>
    <col min="36" max="36" width="6.88671875" style="25" customWidth="1"/>
    <col min="37" max="37" width="7.88671875" style="25" hidden="1" customWidth="1" outlineLevel="1"/>
    <col min="38" max="38" width="7.109375" style="25" hidden="1" customWidth="1" outlineLevel="1"/>
    <col min="39" max="39" width="7.109375" style="25" bestFit="1" customWidth="1" collapsed="1"/>
    <col min="40" max="40" width="6.88671875" style="25" bestFit="1" customWidth="1"/>
  </cols>
  <sheetData>
    <row r="1" spans="2:40" ht="15" customHeight="1" outlineLevel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5" customHeight="1" outlineLevel="1" x14ac:dyDescent="0.3"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15" customHeight="1" outlineLevel="1" x14ac:dyDescent="0.3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5" customHeight="1" outlineLevel="1" x14ac:dyDescent="0.3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2:40" ht="15" customHeight="1" outlineLevel="1" x14ac:dyDescent="0.3">
      <c r="B5" s="13"/>
      <c r="C5" s="13"/>
      <c r="D5" s="13"/>
      <c r="E5" s="13"/>
      <c r="F5" s="13"/>
      <c r="G5" s="13"/>
      <c r="H5" s="13"/>
      <c r="I5" s="13"/>
      <c r="S5" s="13"/>
      <c r="T5" s="13"/>
      <c r="U5" s="13"/>
      <c r="V5" s="13"/>
    </row>
    <row r="6" spans="2:40" ht="18.75" customHeight="1" outlineLevel="1" x14ac:dyDescent="0.3">
      <c r="B6" s="50" t="s">
        <v>52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2:40" ht="18.75" customHeight="1" outlineLevel="1" x14ac:dyDescent="0.3">
      <c r="B7" s="50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2:40" ht="18.75" customHeight="1" outlineLevel="1" x14ac:dyDescent="0.3">
      <c r="B8" s="52" t="s">
        <v>39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2:40" ht="18.75" customHeight="1" outlineLevel="1" x14ac:dyDescent="0.3">
      <c r="B9" s="50" t="s">
        <v>41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2:40" ht="15" customHeight="1" outlineLevel="1" x14ac:dyDescent="0.35">
      <c r="B10" s="13"/>
      <c r="C10" s="13"/>
      <c r="D10" s="13"/>
      <c r="E10" s="13"/>
      <c r="F10" s="13"/>
      <c r="G10" s="13"/>
      <c r="H10" s="13"/>
      <c r="I10" s="14"/>
      <c r="S10" s="13"/>
      <c r="T10" s="13"/>
      <c r="U10" s="13"/>
      <c r="V10" s="13"/>
    </row>
    <row r="11" spans="2:40" ht="25.5" customHeight="1" outlineLevel="1" x14ac:dyDescent="0.3">
      <c r="B11" s="51" t="s">
        <v>19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2:40" ht="15" customHeight="1" x14ac:dyDescent="0.3">
      <c r="B12" s="13"/>
      <c r="C12" s="13"/>
      <c r="D12" s="13"/>
      <c r="E12" s="13"/>
      <c r="F12" s="13"/>
      <c r="G12" s="13"/>
      <c r="H12" s="13"/>
      <c r="I12" s="13"/>
      <c r="S12" s="13"/>
      <c r="T12" s="13"/>
      <c r="U12" s="13"/>
      <c r="V12" s="13"/>
    </row>
    <row r="13" spans="2:40" ht="14.4" hidden="1" outlineLevel="1" x14ac:dyDescent="0.3">
      <c r="B13" s="13"/>
      <c r="C13" s="13"/>
      <c r="D13" s="13"/>
      <c r="E13" s="15"/>
      <c r="F13" s="13"/>
      <c r="G13" s="16"/>
      <c r="H13" s="16"/>
      <c r="I13" s="17">
        <v>1</v>
      </c>
      <c r="K13" s="26"/>
      <c r="L13" s="26"/>
      <c r="O13" s="26"/>
      <c r="P13" s="3"/>
      <c r="R13" s="4">
        <v>1</v>
      </c>
      <c r="S13" s="13"/>
      <c r="T13" s="16"/>
      <c r="U13" s="16"/>
      <c r="V13" s="17">
        <v>1</v>
      </c>
      <c r="X13" s="26"/>
      <c r="Y13" s="26"/>
      <c r="AB13" s="26"/>
      <c r="AC13" s="3"/>
      <c r="AE13" s="4">
        <v>1</v>
      </c>
      <c r="AG13" s="26"/>
      <c r="AH13" s="26"/>
      <c r="AK13" s="26"/>
      <c r="AL13" s="3"/>
      <c r="AN13" s="4">
        <v>1</v>
      </c>
    </row>
    <row r="14" spans="2:40" ht="14.4" hidden="1" outlineLevel="1" x14ac:dyDescent="0.3">
      <c r="B14" s="13"/>
      <c r="C14" s="13"/>
      <c r="D14" s="13"/>
      <c r="E14" s="15"/>
      <c r="F14" s="13"/>
      <c r="G14" s="16"/>
      <c r="H14" s="16"/>
      <c r="I14" s="16"/>
      <c r="K14" s="26"/>
      <c r="L14" s="26"/>
      <c r="M14" s="26"/>
      <c r="N14" s="27">
        <f>10+15+10</f>
        <v>35</v>
      </c>
      <c r="O14" s="26"/>
      <c r="P14" s="26"/>
      <c r="Q14" s="26"/>
      <c r="S14" s="13"/>
      <c r="T14" s="16"/>
      <c r="U14" s="16"/>
      <c r="V14" s="16"/>
      <c r="X14" s="26"/>
      <c r="Y14" s="26"/>
      <c r="Z14" s="26"/>
      <c r="AA14" s="27">
        <v>4</v>
      </c>
      <c r="AB14" s="26"/>
      <c r="AC14" s="26"/>
      <c r="AD14" s="26"/>
      <c r="AG14" s="26"/>
      <c r="AH14" s="26"/>
      <c r="AI14" s="26"/>
      <c r="AJ14" s="27">
        <f>4*(2+1)</f>
        <v>12</v>
      </c>
      <c r="AK14" s="26"/>
      <c r="AL14" s="26"/>
      <c r="AM14" s="26"/>
    </row>
    <row r="15" spans="2:40" ht="14.4" hidden="1" outlineLevel="1" x14ac:dyDescent="0.3">
      <c r="B15" s="13"/>
      <c r="C15" s="13"/>
      <c r="D15" s="13"/>
      <c r="E15" s="15"/>
      <c r="F15" s="13"/>
      <c r="G15" s="16"/>
      <c r="H15" s="16"/>
      <c r="I15" s="16"/>
      <c r="K15" s="3"/>
      <c r="L15" s="26"/>
      <c r="M15" s="26"/>
      <c r="N15" s="26" t="s">
        <v>54</v>
      </c>
      <c r="O15" s="26"/>
      <c r="P15" s="26"/>
      <c r="Q15" s="26"/>
      <c r="S15" s="13"/>
      <c r="T15" s="16"/>
      <c r="U15" s="16"/>
      <c r="V15" s="16"/>
      <c r="X15" s="3"/>
      <c r="Y15" s="26"/>
      <c r="Z15" s="26"/>
      <c r="AA15" s="26"/>
      <c r="AB15" s="26"/>
      <c r="AC15" s="26"/>
      <c r="AD15" s="26"/>
      <c r="AG15" s="3"/>
      <c r="AH15" s="26"/>
      <c r="AI15" s="26"/>
      <c r="AJ15" s="26"/>
      <c r="AK15" s="26"/>
      <c r="AL15" s="26"/>
      <c r="AM15" s="26"/>
    </row>
    <row r="16" spans="2:40" ht="14.4" hidden="1" outlineLevel="1" x14ac:dyDescent="0.3">
      <c r="B16" s="13"/>
      <c r="C16" s="13"/>
      <c r="D16" s="13"/>
      <c r="E16" s="13"/>
      <c r="F16" s="13"/>
      <c r="G16" s="16"/>
      <c r="H16" s="16"/>
      <c r="I16" s="16"/>
      <c r="K16" s="26"/>
      <c r="L16" s="26"/>
      <c r="M16" s="26"/>
      <c r="O16" s="26"/>
      <c r="P16" s="26"/>
      <c r="Q16" s="26"/>
      <c r="S16" s="13"/>
      <c r="T16" s="16"/>
      <c r="U16" s="16"/>
      <c r="V16" s="16"/>
      <c r="X16" s="26"/>
      <c r="Y16" s="26"/>
      <c r="Z16" s="26"/>
      <c r="AB16" s="26"/>
      <c r="AC16" s="26"/>
      <c r="AD16" s="26"/>
      <c r="AG16" s="26"/>
      <c r="AH16" s="26"/>
      <c r="AI16" s="26"/>
      <c r="AK16" s="26"/>
      <c r="AL16" s="26"/>
      <c r="AM16" s="26"/>
    </row>
    <row r="17" spans="1:40" ht="15" customHeight="1" collapsed="1" x14ac:dyDescent="0.3">
      <c r="B17" s="42" t="s">
        <v>3</v>
      </c>
      <c r="C17" s="44"/>
      <c r="D17" s="18"/>
      <c r="E17" s="48" t="s">
        <v>31</v>
      </c>
      <c r="F17" s="18"/>
      <c r="G17" s="42" t="s">
        <v>23</v>
      </c>
      <c r="H17" s="43"/>
      <c r="I17" s="44"/>
      <c r="J17" s="28"/>
      <c r="K17" s="39" t="s">
        <v>22</v>
      </c>
      <c r="L17" s="39"/>
      <c r="M17" s="39"/>
      <c r="N17" s="39"/>
      <c r="O17" s="39"/>
      <c r="P17" s="39"/>
      <c r="Q17" s="39"/>
      <c r="R17" s="39"/>
      <c r="S17" s="18"/>
      <c r="T17" s="42" t="s">
        <v>4</v>
      </c>
      <c r="U17" s="43"/>
      <c r="V17" s="44"/>
      <c r="W17" s="28"/>
      <c r="X17" s="39" t="s">
        <v>55</v>
      </c>
      <c r="Y17" s="39"/>
      <c r="Z17" s="39"/>
      <c r="AA17" s="39"/>
      <c r="AB17" s="39"/>
      <c r="AC17" s="39"/>
      <c r="AD17" s="39"/>
      <c r="AE17" s="39"/>
      <c r="AF17" s="28"/>
      <c r="AG17" s="39" t="s">
        <v>56</v>
      </c>
      <c r="AH17" s="39"/>
      <c r="AI17" s="39"/>
      <c r="AJ17" s="39"/>
      <c r="AK17" s="39"/>
      <c r="AL17" s="39"/>
      <c r="AM17" s="39"/>
      <c r="AN17" s="39"/>
    </row>
    <row r="18" spans="1:40" ht="14.4" x14ac:dyDescent="0.3">
      <c r="B18" s="45"/>
      <c r="C18" s="47"/>
      <c r="D18" s="19"/>
      <c r="E18" s="49"/>
      <c r="F18" s="19"/>
      <c r="G18" s="45"/>
      <c r="H18" s="46"/>
      <c r="I18" s="47"/>
      <c r="J18" s="29"/>
      <c r="K18" s="39"/>
      <c r="L18" s="39"/>
      <c r="M18" s="39"/>
      <c r="N18" s="39"/>
      <c r="O18" s="39"/>
      <c r="P18" s="39"/>
      <c r="Q18" s="39"/>
      <c r="R18" s="39"/>
      <c r="S18" s="19"/>
      <c r="T18" s="45"/>
      <c r="U18" s="46"/>
      <c r="V18" s="47"/>
      <c r="W18" s="29"/>
      <c r="X18" s="39"/>
      <c r="Y18" s="39"/>
      <c r="Z18" s="39"/>
      <c r="AA18" s="39"/>
      <c r="AB18" s="39"/>
      <c r="AC18" s="39"/>
      <c r="AD18" s="39"/>
      <c r="AE18" s="39"/>
      <c r="AF18" s="29"/>
      <c r="AG18" s="39"/>
      <c r="AH18" s="39"/>
      <c r="AI18" s="39"/>
      <c r="AJ18" s="39"/>
      <c r="AK18" s="39"/>
      <c r="AL18" s="39"/>
      <c r="AM18" s="39"/>
      <c r="AN18" s="39"/>
    </row>
    <row r="19" spans="1:40" ht="27.6" x14ac:dyDescent="0.3">
      <c r="A19" s="8"/>
      <c r="B19" s="20" t="s">
        <v>6</v>
      </c>
      <c r="C19" s="20" t="s">
        <v>7</v>
      </c>
      <c r="D19" s="21"/>
      <c r="E19" s="7" t="s">
        <v>8</v>
      </c>
      <c r="F19" s="21"/>
      <c r="G19" s="22" t="s">
        <v>53</v>
      </c>
      <c r="H19" s="22" t="s">
        <v>12</v>
      </c>
      <c r="I19" s="22" t="s">
        <v>13</v>
      </c>
      <c r="J19" s="10"/>
      <c r="K19" s="5" t="s">
        <v>9</v>
      </c>
      <c r="L19" s="5" t="s">
        <v>10</v>
      </c>
      <c r="M19" s="5" t="s">
        <v>11</v>
      </c>
      <c r="N19" s="6" t="s">
        <v>14</v>
      </c>
      <c r="O19" s="5" t="s">
        <v>15</v>
      </c>
      <c r="P19" s="5" t="s">
        <v>11</v>
      </c>
      <c r="Q19" s="5" t="s">
        <v>12</v>
      </c>
      <c r="R19" s="5" t="s">
        <v>13</v>
      </c>
      <c r="S19" s="21"/>
      <c r="T19" s="20" t="s">
        <v>14</v>
      </c>
      <c r="U19" s="22" t="s">
        <v>12</v>
      </c>
      <c r="V19" s="22" t="s">
        <v>13</v>
      </c>
      <c r="W19" s="10"/>
      <c r="X19" s="5" t="s">
        <v>9</v>
      </c>
      <c r="Y19" s="5" t="s">
        <v>10</v>
      </c>
      <c r="Z19" s="5" t="s">
        <v>11</v>
      </c>
      <c r="AA19" s="6" t="s">
        <v>14</v>
      </c>
      <c r="AB19" s="5" t="s">
        <v>15</v>
      </c>
      <c r="AC19" s="5" t="s">
        <v>11</v>
      </c>
      <c r="AD19" s="5" t="s">
        <v>12</v>
      </c>
      <c r="AE19" s="5" t="s">
        <v>13</v>
      </c>
      <c r="AF19" s="10"/>
      <c r="AG19" s="5" t="s">
        <v>9</v>
      </c>
      <c r="AH19" s="5" t="s">
        <v>10</v>
      </c>
      <c r="AI19" s="5" t="s">
        <v>11</v>
      </c>
      <c r="AJ19" s="6" t="s">
        <v>14</v>
      </c>
      <c r="AK19" s="5" t="s">
        <v>15</v>
      </c>
      <c r="AL19" s="5" t="s">
        <v>11</v>
      </c>
      <c r="AM19" s="5" t="s">
        <v>12</v>
      </c>
      <c r="AN19" s="5" t="s">
        <v>13</v>
      </c>
    </row>
    <row r="20" spans="1:40" ht="14.4" x14ac:dyDescent="0.3">
      <c r="A20" s="8"/>
      <c r="B20" s="18">
        <f t="shared" ref="B20:B31" si="0">RANK(C20,C$20:C$31,0)</f>
        <v>1</v>
      </c>
      <c r="C20" s="18">
        <f t="shared" ref="C20:C31" si="1">SUMIF($G$13:$AN$13,1,$G20:$AN20)</f>
        <v>460</v>
      </c>
      <c r="D20" s="12"/>
      <c r="E20" s="12" t="s">
        <v>79</v>
      </c>
      <c r="F20" s="12"/>
      <c r="G20" s="18">
        <v>72</v>
      </c>
      <c r="H20" s="18">
        <f t="shared" ref="H20:H31" si="2">RANK(G20,G$20:G$31,0)</f>
        <v>3</v>
      </c>
      <c r="I20" s="18">
        <f>VLOOKUP(H20,'Место-баллы'!$A$3:$B$52,2,0)</f>
        <v>90</v>
      </c>
      <c r="J20" s="9"/>
      <c r="K20" s="30">
        <v>2</v>
      </c>
      <c r="L20" s="30">
        <v>47</v>
      </c>
      <c r="M20" s="31">
        <f t="shared" ref="M20:M31" si="3">TIME(0,K20,L20)</f>
        <v>1.9328703703703704E-3</v>
      </c>
      <c r="N20" s="30">
        <v>35</v>
      </c>
      <c r="O20" s="30">
        <f t="shared" ref="O20:O31" si="4">N$14-N20</f>
        <v>0</v>
      </c>
      <c r="P20" s="31">
        <f t="shared" ref="P20:P31" si="5">M20+TIME(0,0,O20)</f>
        <v>1.9328703703703704E-3</v>
      </c>
      <c r="Q20" s="30">
        <f t="shared" ref="Q20:Q31" si="6">RANK(P20,P$20:P$31,1)</f>
        <v>2</v>
      </c>
      <c r="R20" s="30">
        <f>VLOOKUP(Q20,'Место-баллы'!$A$3:$B$52,2,0)</f>
        <v>95</v>
      </c>
      <c r="S20" s="12"/>
      <c r="T20" s="18">
        <v>101</v>
      </c>
      <c r="U20" s="18">
        <f t="shared" ref="U20:U31" si="7">RANK(T20,T$20:T$31,0)</f>
        <v>1</v>
      </c>
      <c r="V20" s="18">
        <f>VLOOKUP(U20,'Место-баллы'!$A$3:$B$52,2,0)</f>
        <v>100</v>
      </c>
      <c r="W20" s="9"/>
      <c r="X20" s="30">
        <v>6</v>
      </c>
      <c r="Y20" s="30">
        <v>30</v>
      </c>
      <c r="Z20" s="31">
        <f t="shared" ref="Z20:Z31" si="8">TIME(0,X20,Y20)</f>
        <v>4.5138888888888893E-3</v>
      </c>
      <c r="AA20" s="30">
        <v>4</v>
      </c>
      <c r="AB20" s="30">
        <f t="shared" ref="AB20:AB31" si="9">AA$14-AA20</f>
        <v>0</v>
      </c>
      <c r="AC20" s="31">
        <f t="shared" ref="AC20:AC31" si="10">Z20+TIME(0,0,AB20)</f>
        <v>4.5138888888888893E-3</v>
      </c>
      <c r="AD20" s="30">
        <f t="shared" ref="AD20:AD31" si="11">RANK(AC20,AC$20:AC$31,1)</f>
        <v>4</v>
      </c>
      <c r="AE20" s="30">
        <f>VLOOKUP(AD20,'Место-баллы'!$A$3:$B$52,2,0)</f>
        <v>85</v>
      </c>
      <c r="AF20" s="9"/>
      <c r="AG20" s="30">
        <v>9</v>
      </c>
      <c r="AH20" s="30">
        <v>58</v>
      </c>
      <c r="AI20" s="31">
        <f t="shared" ref="AI20:AI31" si="12">TIME(0,AG20,AH20)</f>
        <v>6.9212962962962969E-3</v>
      </c>
      <c r="AJ20" s="30">
        <v>12</v>
      </c>
      <c r="AK20" s="30">
        <f t="shared" ref="AK20:AK31" si="13">AJ$14-AJ20</f>
        <v>0</v>
      </c>
      <c r="AL20" s="31">
        <f t="shared" ref="AL20:AL31" si="14">AI20+TIME(0,0,AK20)</f>
        <v>6.9212962962962969E-3</v>
      </c>
      <c r="AM20" s="30">
        <f t="shared" ref="AM20:AM31" si="15">RANK(AL20,AL$20:AL$31,1)</f>
        <v>3</v>
      </c>
      <c r="AN20" s="30">
        <f>VLOOKUP(AM20,'Место-баллы'!$A$3:$B$52,2,0)</f>
        <v>90</v>
      </c>
    </row>
    <row r="21" spans="1:40" ht="14.4" x14ac:dyDescent="0.3">
      <c r="A21" s="8"/>
      <c r="B21" s="18">
        <f t="shared" si="0"/>
        <v>2</v>
      </c>
      <c r="C21" s="18">
        <f t="shared" si="1"/>
        <v>439</v>
      </c>
      <c r="D21" s="12"/>
      <c r="E21" s="12" t="s">
        <v>68</v>
      </c>
      <c r="F21" s="12"/>
      <c r="G21" s="18">
        <v>57</v>
      </c>
      <c r="H21" s="18">
        <f t="shared" si="2"/>
        <v>9</v>
      </c>
      <c r="I21" s="18">
        <f>VLOOKUP(H21,'Место-баллы'!$A$3:$B$52,2,0)</f>
        <v>69</v>
      </c>
      <c r="J21" s="9"/>
      <c r="K21" s="30">
        <v>3</v>
      </c>
      <c r="L21" s="30">
        <v>5</v>
      </c>
      <c r="M21" s="31">
        <f t="shared" si="3"/>
        <v>2.1412037037037038E-3</v>
      </c>
      <c r="N21" s="30">
        <v>35</v>
      </c>
      <c r="O21" s="30">
        <f t="shared" si="4"/>
        <v>0</v>
      </c>
      <c r="P21" s="31">
        <f t="shared" si="5"/>
        <v>2.1412037037037038E-3</v>
      </c>
      <c r="Q21" s="30">
        <f t="shared" si="6"/>
        <v>3</v>
      </c>
      <c r="R21" s="30">
        <f>VLOOKUP(Q21,'Место-баллы'!$A$3:$B$52,2,0)</f>
        <v>90</v>
      </c>
      <c r="S21" s="12"/>
      <c r="T21" s="18">
        <v>79</v>
      </c>
      <c r="U21" s="18">
        <f t="shared" si="7"/>
        <v>4</v>
      </c>
      <c r="V21" s="18">
        <f>VLOOKUP(U21,'Место-баллы'!$A$3:$B$52,2,0)</f>
        <v>85</v>
      </c>
      <c r="W21" s="9"/>
      <c r="X21" s="30">
        <v>6</v>
      </c>
      <c r="Y21" s="30">
        <v>14</v>
      </c>
      <c r="Z21" s="31">
        <f t="shared" si="8"/>
        <v>4.3287037037037035E-3</v>
      </c>
      <c r="AA21" s="30">
        <v>4</v>
      </c>
      <c r="AB21" s="30">
        <f t="shared" si="9"/>
        <v>0</v>
      </c>
      <c r="AC21" s="31">
        <f t="shared" si="10"/>
        <v>4.3287037037037035E-3</v>
      </c>
      <c r="AD21" s="30">
        <f t="shared" si="11"/>
        <v>2</v>
      </c>
      <c r="AE21" s="30">
        <f>VLOOKUP(AD21,'Место-баллы'!$A$3:$B$52,2,0)</f>
        <v>95</v>
      </c>
      <c r="AF21" s="9"/>
      <c r="AG21" s="30">
        <v>9</v>
      </c>
      <c r="AH21" s="30">
        <v>32</v>
      </c>
      <c r="AI21" s="31">
        <f t="shared" si="12"/>
        <v>6.6203703703703702E-3</v>
      </c>
      <c r="AJ21" s="30">
        <v>12</v>
      </c>
      <c r="AK21" s="30">
        <f t="shared" si="13"/>
        <v>0</v>
      </c>
      <c r="AL21" s="31">
        <f t="shared" si="14"/>
        <v>6.6203703703703702E-3</v>
      </c>
      <c r="AM21" s="30">
        <f t="shared" si="15"/>
        <v>1</v>
      </c>
      <c r="AN21" s="30">
        <f>VLOOKUP(AM21,'Место-баллы'!$A$3:$B$52,2,0)</f>
        <v>100</v>
      </c>
    </row>
    <row r="22" spans="1:40" ht="14.4" x14ac:dyDescent="0.3">
      <c r="A22" s="8"/>
      <c r="B22" s="18">
        <f t="shared" si="0"/>
        <v>3</v>
      </c>
      <c r="C22" s="18">
        <f t="shared" si="1"/>
        <v>438</v>
      </c>
      <c r="D22" s="12"/>
      <c r="E22" s="34" t="s">
        <v>69</v>
      </c>
      <c r="F22" s="12"/>
      <c r="G22" s="18">
        <v>53</v>
      </c>
      <c r="H22" s="18">
        <f t="shared" si="2"/>
        <v>11</v>
      </c>
      <c r="I22" s="18">
        <f>VLOOKUP(H22,'Место-баллы'!$A$3:$B$52,2,0)</f>
        <v>65</v>
      </c>
      <c r="J22" s="9"/>
      <c r="K22" s="30">
        <v>2</v>
      </c>
      <c r="L22" s="30">
        <v>38</v>
      </c>
      <c r="M22" s="31">
        <f t="shared" si="3"/>
        <v>1.8287037037037037E-3</v>
      </c>
      <c r="N22" s="30">
        <v>35</v>
      </c>
      <c r="O22" s="30">
        <f t="shared" si="4"/>
        <v>0</v>
      </c>
      <c r="P22" s="31">
        <f t="shared" si="5"/>
        <v>1.8287037037037037E-3</v>
      </c>
      <c r="Q22" s="30">
        <f t="shared" si="6"/>
        <v>1</v>
      </c>
      <c r="R22" s="30">
        <f>VLOOKUP(Q22,'Место-баллы'!$A$3:$B$52,2,0)</f>
        <v>100</v>
      </c>
      <c r="S22" s="12"/>
      <c r="T22" s="18">
        <v>72</v>
      </c>
      <c r="U22" s="18">
        <f t="shared" si="7"/>
        <v>7</v>
      </c>
      <c r="V22" s="18">
        <f>VLOOKUP(U22,'Место-баллы'!$A$3:$B$52,2,0)</f>
        <v>73</v>
      </c>
      <c r="W22" s="9"/>
      <c r="X22" s="30">
        <v>6</v>
      </c>
      <c r="Y22" s="30">
        <v>13</v>
      </c>
      <c r="Z22" s="31">
        <f t="shared" si="8"/>
        <v>4.31712962962963E-3</v>
      </c>
      <c r="AA22" s="30">
        <v>4</v>
      </c>
      <c r="AB22" s="30">
        <f t="shared" si="9"/>
        <v>0</v>
      </c>
      <c r="AC22" s="31">
        <f t="shared" si="10"/>
        <v>4.31712962962963E-3</v>
      </c>
      <c r="AD22" s="30">
        <f t="shared" si="11"/>
        <v>1</v>
      </c>
      <c r="AE22" s="30">
        <f>VLOOKUP(AD22,'Место-баллы'!$A$3:$B$52,2,0)</f>
        <v>100</v>
      </c>
      <c r="AF22" s="9"/>
      <c r="AG22" s="30">
        <v>9</v>
      </c>
      <c r="AH22" s="30">
        <v>32</v>
      </c>
      <c r="AI22" s="31">
        <f t="shared" si="12"/>
        <v>6.6203703703703702E-3</v>
      </c>
      <c r="AJ22" s="30">
        <v>12</v>
      </c>
      <c r="AK22" s="30">
        <f t="shared" si="13"/>
        <v>0</v>
      </c>
      <c r="AL22" s="31">
        <f t="shared" si="14"/>
        <v>6.6203703703703702E-3</v>
      </c>
      <c r="AM22" s="30">
        <f t="shared" si="15"/>
        <v>1</v>
      </c>
      <c r="AN22" s="30">
        <f>VLOOKUP(AM22,'Место-баллы'!$A$3:$B$52,2,0)</f>
        <v>100</v>
      </c>
    </row>
    <row r="23" spans="1:40" ht="14.4" x14ac:dyDescent="0.3">
      <c r="A23" s="8"/>
      <c r="B23" s="18">
        <f t="shared" si="0"/>
        <v>4</v>
      </c>
      <c r="C23" s="18">
        <f t="shared" si="1"/>
        <v>401</v>
      </c>
      <c r="D23" s="12"/>
      <c r="E23" s="12" t="s">
        <v>72</v>
      </c>
      <c r="F23" s="12"/>
      <c r="G23" s="18">
        <v>62</v>
      </c>
      <c r="H23" s="18">
        <f t="shared" si="2"/>
        <v>5</v>
      </c>
      <c r="I23" s="18">
        <f>VLOOKUP(H23,'Место-баллы'!$A$3:$B$52,2,0)</f>
        <v>80</v>
      </c>
      <c r="J23" s="9"/>
      <c r="K23" s="30">
        <v>3</v>
      </c>
      <c r="L23" s="30">
        <v>5</v>
      </c>
      <c r="M23" s="31">
        <f t="shared" si="3"/>
        <v>2.1412037037037038E-3</v>
      </c>
      <c r="N23" s="30">
        <v>17</v>
      </c>
      <c r="O23" s="30">
        <f t="shared" si="4"/>
        <v>18</v>
      </c>
      <c r="P23" s="31">
        <f t="shared" si="5"/>
        <v>2.3495370370370371E-3</v>
      </c>
      <c r="Q23" s="30">
        <f t="shared" si="6"/>
        <v>7</v>
      </c>
      <c r="R23" s="30">
        <f>VLOOKUP(Q23,'Место-баллы'!$A$3:$B$52,2,0)</f>
        <v>73</v>
      </c>
      <c r="S23" s="12"/>
      <c r="T23" s="18">
        <v>88</v>
      </c>
      <c r="U23" s="18">
        <f t="shared" si="7"/>
        <v>2</v>
      </c>
      <c r="V23" s="18">
        <f>VLOOKUP(U23,'Место-баллы'!$A$3:$B$52,2,0)</f>
        <v>95</v>
      </c>
      <c r="W23" s="9"/>
      <c r="X23" s="30">
        <v>6</v>
      </c>
      <c r="Y23" s="30">
        <v>39</v>
      </c>
      <c r="Z23" s="31">
        <f t="shared" si="8"/>
        <v>4.6180555555555558E-3</v>
      </c>
      <c r="AA23" s="30">
        <v>4</v>
      </c>
      <c r="AB23" s="30">
        <f t="shared" si="9"/>
        <v>0</v>
      </c>
      <c r="AC23" s="31">
        <f t="shared" si="10"/>
        <v>4.6180555555555558E-3</v>
      </c>
      <c r="AD23" s="30">
        <f t="shared" si="11"/>
        <v>7</v>
      </c>
      <c r="AE23" s="30">
        <f>VLOOKUP(AD23,'Место-баллы'!$A$3:$B$52,2,0)</f>
        <v>73</v>
      </c>
      <c r="AF23" s="9"/>
      <c r="AG23" s="30">
        <v>10</v>
      </c>
      <c r="AH23" s="30">
        <v>22</v>
      </c>
      <c r="AI23" s="31">
        <f t="shared" si="12"/>
        <v>7.1990740740740739E-3</v>
      </c>
      <c r="AJ23" s="30">
        <v>12</v>
      </c>
      <c r="AK23" s="30">
        <f t="shared" si="13"/>
        <v>0</v>
      </c>
      <c r="AL23" s="31">
        <f t="shared" si="14"/>
        <v>7.1990740740740739E-3</v>
      </c>
      <c r="AM23" s="30">
        <f t="shared" si="15"/>
        <v>5</v>
      </c>
      <c r="AN23" s="30">
        <f>VLOOKUP(AM23,'Место-баллы'!$A$3:$B$52,2,0)</f>
        <v>80</v>
      </c>
    </row>
    <row r="24" spans="1:40" ht="14.4" x14ac:dyDescent="0.3">
      <c r="A24" s="8"/>
      <c r="B24" s="18">
        <f t="shared" si="0"/>
        <v>5</v>
      </c>
      <c r="C24" s="18">
        <f t="shared" si="1"/>
        <v>397</v>
      </c>
      <c r="D24" s="12"/>
      <c r="E24" s="12" t="s">
        <v>76</v>
      </c>
      <c r="F24" s="12"/>
      <c r="G24" s="18">
        <v>80</v>
      </c>
      <c r="H24" s="18">
        <f t="shared" si="2"/>
        <v>2</v>
      </c>
      <c r="I24" s="18">
        <f>VLOOKUP(H24,'Место-баллы'!$A$3:$B$52,2,0)</f>
        <v>95</v>
      </c>
      <c r="J24" s="9"/>
      <c r="K24" s="30">
        <v>3</v>
      </c>
      <c r="L24" s="30">
        <v>5</v>
      </c>
      <c r="M24" s="31">
        <f t="shared" si="3"/>
        <v>2.1412037037037038E-3</v>
      </c>
      <c r="N24" s="30">
        <v>25</v>
      </c>
      <c r="O24" s="30">
        <f t="shared" si="4"/>
        <v>10</v>
      </c>
      <c r="P24" s="31">
        <f t="shared" si="5"/>
        <v>2.2569444444444447E-3</v>
      </c>
      <c r="Q24" s="30">
        <f t="shared" si="6"/>
        <v>6</v>
      </c>
      <c r="R24" s="30">
        <f>VLOOKUP(Q24,'Место-баллы'!$A$3:$B$52,2,0)</f>
        <v>75</v>
      </c>
      <c r="S24" s="12"/>
      <c r="T24" s="18">
        <v>74</v>
      </c>
      <c r="U24" s="18">
        <f t="shared" si="7"/>
        <v>5</v>
      </c>
      <c r="V24" s="18">
        <f>VLOOKUP(U24,'Место-баллы'!$A$3:$B$52,2,0)</f>
        <v>80</v>
      </c>
      <c r="W24" s="9"/>
      <c r="X24" s="30">
        <v>6</v>
      </c>
      <c r="Y24" s="30">
        <v>34</v>
      </c>
      <c r="Z24" s="31">
        <f t="shared" si="8"/>
        <v>4.5601851851851853E-3</v>
      </c>
      <c r="AA24" s="30">
        <v>4</v>
      </c>
      <c r="AB24" s="30">
        <f t="shared" si="9"/>
        <v>0</v>
      </c>
      <c r="AC24" s="31">
        <f t="shared" si="10"/>
        <v>4.5601851851851853E-3</v>
      </c>
      <c r="AD24" s="30">
        <f t="shared" si="11"/>
        <v>5</v>
      </c>
      <c r="AE24" s="30">
        <f>VLOOKUP(AD24,'Место-баллы'!$A$3:$B$52,2,0)</f>
        <v>80</v>
      </c>
      <c r="AF24" s="9"/>
      <c r="AG24" s="30">
        <v>11</v>
      </c>
      <c r="AH24" s="30">
        <v>39</v>
      </c>
      <c r="AI24" s="31">
        <f t="shared" si="12"/>
        <v>8.0902777777777778E-3</v>
      </c>
      <c r="AJ24" s="30">
        <v>12</v>
      </c>
      <c r="AK24" s="30">
        <f t="shared" si="13"/>
        <v>0</v>
      </c>
      <c r="AL24" s="31">
        <f t="shared" si="14"/>
        <v>8.0902777777777778E-3</v>
      </c>
      <c r="AM24" s="30">
        <f t="shared" si="15"/>
        <v>10</v>
      </c>
      <c r="AN24" s="30">
        <f>VLOOKUP(AM24,'Место-баллы'!$A$3:$B$52,2,0)</f>
        <v>67</v>
      </c>
    </row>
    <row r="25" spans="1:40" ht="14.4" x14ac:dyDescent="0.3">
      <c r="A25" s="8"/>
      <c r="B25" s="18">
        <f t="shared" si="0"/>
        <v>6</v>
      </c>
      <c r="C25" s="18">
        <f t="shared" si="1"/>
        <v>387</v>
      </c>
      <c r="D25" s="12"/>
      <c r="E25" s="12" t="s">
        <v>75</v>
      </c>
      <c r="F25" s="12"/>
      <c r="G25" s="18">
        <v>81</v>
      </c>
      <c r="H25" s="18">
        <f t="shared" si="2"/>
        <v>1</v>
      </c>
      <c r="I25" s="18">
        <f>VLOOKUP(H25,'Место-баллы'!$A$3:$B$52,2,0)</f>
        <v>100</v>
      </c>
      <c r="J25" s="9"/>
      <c r="K25" s="30">
        <v>3</v>
      </c>
      <c r="L25" s="30">
        <v>5</v>
      </c>
      <c r="M25" s="31">
        <f t="shared" si="3"/>
        <v>2.1412037037037038E-3</v>
      </c>
      <c r="N25" s="30">
        <v>30</v>
      </c>
      <c r="O25" s="30">
        <f t="shared" si="4"/>
        <v>5</v>
      </c>
      <c r="P25" s="31">
        <f t="shared" si="5"/>
        <v>2.1990740740740742E-3</v>
      </c>
      <c r="Q25" s="30">
        <f t="shared" si="6"/>
        <v>5</v>
      </c>
      <c r="R25" s="30">
        <f>VLOOKUP(Q25,'Место-баллы'!$A$3:$B$52,2,0)</f>
        <v>80</v>
      </c>
      <c r="S25" s="12"/>
      <c r="T25" s="18">
        <v>73</v>
      </c>
      <c r="U25" s="18">
        <f t="shared" si="7"/>
        <v>6</v>
      </c>
      <c r="V25" s="18">
        <f>VLOOKUP(U25,'Место-баллы'!$A$3:$B$52,2,0)</f>
        <v>75</v>
      </c>
      <c r="W25" s="9"/>
      <c r="X25" s="30">
        <v>7</v>
      </c>
      <c r="Y25" s="30">
        <v>1</v>
      </c>
      <c r="Z25" s="31">
        <f t="shared" si="8"/>
        <v>4.8726851851851856E-3</v>
      </c>
      <c r="AA25" s="30">
        <v>4</v>
      </c>
      <c r="AB25" s="30">
        <f t="shared" si="9"/>
        <v>0</v>
      </c>
      <c r="AC25" s="31">
        <f t="shared" si="10"/>
        <v>4.8726851851851856E-3</v>
      </c>
      <c r="AD25" s="30">
        <f t="shared" si="11"/>
        <v>9</v>
      </c>
      <c r="AE25" s="30">
        <f>VLOOKUP(AD25,'Место-баллы'!$A$3:$B$52,2,0)</f>
        <v>69</v>
      </c>
      <c r="AF25" s="9"/>
      <c r="AG25" s="30">
        <v>20</v>
      </c>
      <c r="AH25" s="30">
        <v>5</v>
      </c>
      <c r="AI25" s="31">
        <f t="shared" si="12"/>
        <v>1.3946759259259258E-2</v>
      </c>
      <c r="AJ25" s="30">
        <v>9</v>
      </c>
      <c r="AK25" s="30">
        <f t="shared" si="13"/>
        <v>3</v>
      </c>
      <c r="AL25" s="31">
        <f t="shared" si="14"/>
        <v>1.398148148148148E-2</v>
      </c>
      <c r="AM25" s="30">
        <f t="shared" si="15"/>
        <v>12</v>
      </c>
      <c r="AN25" s="30">
        <f>VLOOKUP(AM25,'Место-баллы'!$A$3:$B$52,2,0)</f>
        <v>63</v>
      </c>
    </row>
    <row r="26" spans="1:40" ht="14.4" x14ac:dyDescent="0.3">
      <c r="A26" s="8"/>
      <c r="B26" s="18">
        <f t="shared" si="0"/>
        <v>7</v>
      </c>
      <c r="C26" s="18">
        <f t="shared" si="1"/>
        <v>383</v>
      </c>
      <c r="D26" s="12"/>
      <c r="E26" s="34" t="s">
        <v>73</v>
      </c>
      <c r="F26" s="12"/>
      <c r="G26" s="18">
        <v>65</v>
      </c>
      <c r="H26" s="18">
        <f t="shared" si="2"/>
        <v>4</v>
      </c>
      <c r="I26" s="18">
        <f>VLOOKUP(H26,'Место-баллы'!$A$3:$B$52,2,0)</f>
        <v>85</v>
      </c>
      <c r="J26" s="9"/>
      <c r="K26" s="30">
        <v>3</v>
      </c>
      <c r="L26" s="30">
        <v>5</v>
      </c>
      <c r="M26" s="31">
        <f t="shared" si="3"/>
        <v>2.1412037037037038E-3</v>
      </c>
      <c r="N26" s="30">
        <v>17</v>
      </c>
      <c r="O26" s="30">
        <f t="shared" si="4"/>
        <v>18</v>
      </c>
      <c r="P26" s="31">
        <f t="shared" si="5"/>
        <v>2.3495370370370371E-3</v>
      </c>
      <c r="Q26" s="30">
        <f t="shared" si="6"/>
        <v>7</v>
      </c>
      <c r="R26" s="30">
        <f>VLOOKUP(Q26,'Место-баллы'!$A$3:$B$52,2,0)</f>
        <v>73</v>
      </c>
      <c r="S26" s="12"/>
      <c r="T26" s="18">
        <v>69</v>
      </c>
      <c r="U26" s="18">
        <f t="shared" si="7"/>
        <v>9</v>
      </c>
      <c r="V26" s="18">
        <f>VLOOKUP(U26,'Место-баллы'!$A$3:$B$52,2,0)</f>
        <v>69</v>
      </c>
      <c r="W26" s="9"/>
      <c r="X26" s="30">
        <v>6</v>
      </c>
      <c r="Y26" s="30">
        <v>43</v>
      </c>
      <c r="Z26" s="31">
        <f t="shared" si="8"/>
        <v>4.6643518518518518E-3</v>
      </c>
      <c r="AA26" s="30">
        <v>4</v>
      </c>
      <c r="AB26" s="30">
        <f t="shared" si="9"/>
        <v>0</v>
      </c>
      <c r="AC26" s="31">
        <f t="shared" si="10"/>
        <v>4.6643518518518518E-3</v>
      </c>
      <c r="AD26" s="30">
        <f t="shared" si="11"/>
        <v>8</v>
      </c>
      <c r="AE26" s="30">
        <f>VLOOKUP(AD26,'Место-баллы'!$A$3:$B$52,2,0)</f>
        <v>71</v>
      </c>
      <c r="AF26" s="9"/>
      <c r="AG26" s="30">
        <v>10</v>
      </c>
      <c r="AH26" s="30">
        <v>8</v>
      </c>
      <c r="AI26" s="31">
        <f t="shared" si="12"/>
        <v>7.037037037037037E-3</v>
      </c>
      <c r="AJ26" s="30">
        <v>12</v>
      </c>
      <c r="AK26" s="30">
        <f t="shared" si="13"/>
        <v>0</v>
      </c>
      <c r="AL26" s="31">
        <f t="shared" si="14"/>
        <v>7.037037037037037E-3</v>
      </c>
      <c r="AM26" s="30">
        <f t="shared" si="15"/>
        <v>4</v>
      </c>
      <c r="AN26" s="30">
        <f>VLOOKUP(AM26,'Место-баллы'!$A$3:$B$52,2,0)</f>
        <v>85</v>
      </c>
    </row>
    <row r="27" spans="1:40" ht="14.4" x14ac:dyDescent="0.3">
      <c r="A27" s="8"/>
      <c r="B27" s="18">
        <f t="shared" si="0"/>
        <v>8</v>
      </c>
      <c r="C27" s="18">
        <f t="shared" si="1"/>
        <v>366</v>
      </c>
      <c r="D27" s="12"/>
      <c r="E27" s="34" t="s">
        <v>78</v>
      </c>
      <c r="F27" s="12"/>
      <c r="G27" s="18">
        <v>58</v>
      </c>
      <c r="H27" s="18">
        <f t="shared" si="2"/>
        <v>8</v>
      </c>
      <c r="I27" s="18">
        <f>VLOOKUP(H27,'Место-баллы'!$A$3:$B$52,2,0)</f>
        <v>71</v>
      </c>
      <c r="J27" s="9"/>
      <c r="K27" s="30">
        <v>3</v>
      </c>
      <c r="L27" s="30">
        <v>5</v>
      </c>
      <c r="M27" s="31">
        <f t="shared" si="3"/>
        <v>2.1412037037037038E-3</v>
      </c>
      <c r="N27" s="30">
        <v>5</v>
      </c>
      <c r="O27" s="30">
        <f t="shared" si="4"/>
        <v>30</v>
      </c>
      <c r="P27" s="31">
        <f t="shared" si="5"/>
        <v>2.488425925925926E-3</v>
      </c>
      <c r="Q27" s="30">
        <f t="shared" si="6"/>
        <v>10</v>
      </c>
      <c r="R27" s="30">
        <f>VLOOKUP(Q27,'Место-баллы'!$A$3:$B$52,2,0)</f>
        <v>67</v>
      </c>
      <c r="S27" s="12"/>
      <c r="T27" s="18">
        <v>52</v>
      </c>
      <c r="U27" s="18">
        <f t="shared" si="7"/>
        <v>12</v>
      </c>
      <c r="V27" s="18">
        <f>VLOOKUP(U27,'Место-баллы'!$A$3:$B$52,2,0)</f>
        <v>63</v>
      </c>
      <c r="W27" s="9"/>
      <c r="X27" s="30">
        <v>6</v>
      </c>
      <c r="Y27" s="30">
        <v>25</v>
      </c>
      <c r="Z27" s="31">
        <f t="shared" si="8"/>
        <v>4.4560185185185189E-3</v>
      </c>
      <c r="AA27" s="30">
        <v>4</v>
      </c>
      <c r="AB27" s="30">
        <f t="shared" si="9"/>
        <v>0</v>
      </c>
      <c r="AC27" s="31">
        <f t="shared" si="10"/>
        <v>4.4560185185185189E-3</v>
      </c>
      <c r="AD27" s="30">
        <f t="shared" si="11"/>
        <v>3</v>
      </c>
      <c r="AE27" s="30">
        <f>VLOOKUP(AD27,'Место-баллы'!$A$3:$B$52,2,0)</f>
        <v>90</v>
      </c>
      <c r="AF27" s="9"/>
      <c r="AG27" s="30">
        <v>10</v>
      </c>
      <c r="AH27" s="30">
        <v>52</v>
      </c>
      <c r="AI27" s="31">
        <f t="shared" si="12"/>
        <v>7.5462962962962966E-3</v>
      </c>
      <c r="AJ27" s="30">
        <v>12</v>
      </c>
      <c r="AK27" s="30">
        <f t="shared" si="13"/>
        <v>0</v>
      </c>
      <c r="AL27" s="31">
        <f t="shared" si="14"/>
        <v>7.5462962962962966E-3</v>
      </c>
      <c r="AM27" s="30">
        <f t="shared" si="15"/>
        <v>6</v>
      </c>
      <c r="AN27" s="30">
        <f>VLOOKUP(AM27,'Место-баллы'!$A$3:$B$52,2,0)</f>
        <v>75</v>
      </c>
    </row>
    <row r="28" spans="1:40" ht="14.4" x14ac:dyDescent="0.3">
      <c r="A28" s="8"/>
      <c r="B28" s="18">
        <f t="shared" si="0"/>
        <v>9</v>
      </c>
      <c r="C28" s="18">
        <f t="shared" si="1"/>
        <v>361</v>
      </c>
      <c r="D28" s="12"/>
      <c r="E28" s="34" t="s">
        <v>70</v>
      </c>
      <c r="F28" s="12"/>
      <c r="G28" s="18">
        <v>60</v>
      </c>
      <c r="H28" s="18">
        <f t="shared" si="2"/>
        <v>6</v>
      </c>
      <c r="I28" s="18">
        <f>VLOOKUP(H28,'Место-баллы'!$A$3:$B$52,2,0)</f>
        <v>75</v>
      </c>
      <c r="J28" s="9"/>
      <c r="K28" s="30">
        <v>3</v>
      </c>
      <c r="L28" s="30">
        <v>5</v>
      </c>
      <c r="M28" s="31">
        <f t="shared" si="3"/>
        <v>2.1412037037037038E-3</v>
      </c>
      <c r="N28" s="30">
        <v>31</v>
      </c>
      <c r="O28" s="30">
        <f t="shared" si="4"/>
        <v>4</v>
      </c>
      <c r="P28" s="31">
        <f t="shared" si="5"/>
        <v>2.1875000000000002E-3</v>
      </c>
      <c r="Q28" s="30">
        <f t="shared" si="6"/>
        <v>4</v>
      </c>
      <c r="R28" s="30">
        <f>VLOOKUP(Q28,'Место-баллы'!$A$3:$B$52,2,0)</f>
        <v>85</v>
      </c>
      <c r="S28" s="12"/>
      <c r="T28" s="18">
        <v>67</v>
      </c>
      <c r="U28" s="18">
        <f t="shared" si="7"/>
        <v>10</v>
      </c>
      <c r="V28" s="18">
        <f>VLOOKUP(U28,'Место-баллы'!$A$3:$B$52,2,0)</f>
        <v>67</v>
      </c>
      <c r="W28" s="9"/>
      <c r="X28" s="30">
        <v>7</v>
      </c>
      <c r="Y28" s="30">
        <v>27</v>
      </c>
      <c r="Z28" s="31">
        <f t="shared" si="8"/>
        <v>5.1736111111111115E-3</v>
      </c>
      <c r="AA28" s="30">
        <v>4</v>
      </c>
      <c r="AB28" s="30">
        <f t="shared" si="9"/>
        <v>0</v>
      </c>
      <c r="AC28" s="31">
        <f t="shared" si="10"/>
        <v>5.1736111111111115E-3</v>
      </c>
      <c r="AD28" s="30">
        <f t="shared" si="11"/>
        <v>11</v>
      </c>
      <c r="AE28" s="30">
        <f>VLOOKUP(AD28,'Место-баллы'!$A$3:$B$52,2,0)</f>
        <v>65</v>
      </c>
      <c r="AF28" s="9"/>
      <c r="AG28" s="30">
        <v>11</v>
      </c>
      <c r="AH28" s="30">
        <v>19</v>
      </c>
      <c r="AI28" s="31">
        <f t="shared" si="12"/>
        <v>7.858796296296296E-3</v>
      </c>
      <c r="AJ28" s="30">
        <v>12</v>
      </c>
      <c r="AK28" s="30">
        <f t="shared" si="13"/>
        <v>0</v>
      </c>
      <c r="AL28" s="31">
        <f t="shared" si="14"/>
        <v>7.858796296296296E-3</v>
      </c>
      <c r="AM28" s="30">
        <f t="shared" si="15"/>
        <v>9</v>
      </c>
      <c r="AN28" s="30">
        <f>VLOOKUP(AM28,'Место-баллы'!$A$3:$B$52,2,0)</f>
        <v>69</v>
      </c>
    </row>
    <row r="29" spans="1:40" ht="14.4" x14ac:dyDescent="0.3">
      <c r="A29" s="8"/>
      <c r="B29" s="18">
        <f t="shared" si="0"/>
        <v>10</v>
      </c>
      <c r="C29" s="18">
        <f t="shared" si="1"/>
        <v>357</v>
      </c>
      <c r="D29" s="12"/>
      <c r="E29" s="34" t="s">
        <v>74</v>
      </c>
      <c r="F29" s="12"/>
      <c r="G29" s="18">
        <v>60</v>
      </c>
      <c r="H29" s="18">
        <f t="shared" si="2"/>
        <v>6</v>
      </c>
      <c r="I29" s="18">
        <f>VLOOKUP(H29,'Место-баллы'!$A$3:$B$52,2,0)</f>
        <v>75</v>
      </c>
      <c r="J29" s="9"/>
      <c r="K29" s="30">
        <v>3</v>
      </c>
      <c r="L29" s="30">
        <v>5</v>
      </c>
      <c r="M29" s="31">
        <f t="shared" si="3"/>
        <v>2.1412037037037038E-3</v>
      </c>
      <c r="N29" s="30">
        <v>11</v>
      </c>
      <c r="O29" s="30">
        <f t="shared" si="4"/>
        <v>24</v>
      </c>
      <c r="P29" s="31">
        <f t="shared" si="5"/>
        <v>2.4189814814814816E-3</v>
      </c>
      <c r="Q29" s="30">
        <f t="shared" si="6"/>
        <v>9</v>
      </c>
      <c r="R29" s="30">
        <f>VLOOKUP(Q29,'Место-баллы'!$A$3:$B$52,2,0)</f>
        <v>69</v>
      </c>
      <c r="S29" s="12"/>
      <c r="T29" s="18">
        <v>72</v>
      </c>
      <c r="U29" s="18">
        <f t="shared" si="7"/>
        <v>7</v>
      </c>
      <c r="V29" s="18">
        <f>VLOOKUP(U29,'Место-баллы'!$A$3:$B$52,2,0)</f>
        <v>73</v>
      </c>
      <c r="W29" s="9"/>
      <c r="X29" s="30">
        <v>7</v>
      </c>
      <c r="Y29" s="30">
        <v>5</v>
      </c>
      <c r="Z29" s="31">
        <f t="shared" si="8"/>
        <v>4.9189814814814816E-3</v>
      </c>
      <c r="AA29" s="30">
        <v>4</v>
      </c>
      <c r="AB29" s="30">
        <f t="shared" si="9"/>
        <v>0</v>
      </c>
      <c r="AC29" s="31">
        <f t="shared" si="10"/>
        <v>4.9189814814814816E-3</v>
      </c>
      <c r="AD29" s="30">
        <f t="shared" si="11"/>
        <v>10</v>
      </c>
      <c r="AE29" s="30">
        <f>VLOOKUP(AD29,'Место-баллы'!$A$3:$B$52,2,0)</f>
        <v>67</v>
      </c>
      <c r="AF29" s="9"/>
      <c r="AG29" s="30">
        <v>10</v>
      </c>
      <c r="AH29" s="30">
        <v>56</v>
      </c>
      <c r="AI29" s="31">
        <f t="shared" si="12"/>
        <v>7.5925925925925926E-3</v>
      </c>
      <c r="AJ29" s="30">
        <v>12</v>
      </c>
      <c r="AK29" s="30">
        <f t="shared" si="13"/>
        <v>0</v>
      </c>
      <c r="AL29" s="31">
        <f t="shared" si="14"/>
        <v>7.5925925925925926E-3</v>
      </c>
      <c r="AM29" s="30">
        <f t="shared" si="15"/>
        <v>7</v>
      </c>
      <c r="AN29" s="30">
        <f>VLOOKUP(AM29,'Место-баллы'!$A$3:$B$52,2,0)</f>
        <v>73</v>
      </c>
    </row>
    <row r="30" spans="1:40" ht="14.4" x14ac:dyDescent="0.3">
      <c r="A30" s="8"/>
      <c r="B30" s="18">
        <f t="shared" si="0"/>
        <v>11</v>
      </c>
      <c r="C30" s="18">
        <f t="shared" si="1"/>
        <v>354</v>
      </c>
      <c r="D30" s="12"/>
      <c r="E30" s="34" t="s">
        <v>71</v>
      </c>
      <c r="F30" s="12"/>
      <c r="G30" s="18">
        <v>56</v>
      </c>
      <c r="H30" s="18">
        <f t="shared" si="2"/>
        <v>10</v>
      </c>
      <c r="I30" s="18">
        <f>VLOOKUP(H30,'Место-баллы'!$A$3:$B$52,2,0)</f>
        <v>67</v>
      </c>
      <c r="J30" s="9"/>
      <c r="K30" s="30">
        <v>3</v>
      </c>
      <c r="L30" s="30">
        <v>5</v>
      </c>
      <c r="M30" s="31">
        <f t="shared" si="3"/>
        <v>2.1412037037037038E-3</v>
      </c>
      <c r="N30" s="30">
        <v>3</v>
      </c>
      <c r="O30" s="30">
        <f t="shared" si="4"/>
        <v>32</v>
      </c>
      <c r="P30" s="31">
        <f t="shared" si="5"/>
        <v>2.5115740740740741E-3</v>
      </c>
      <c r="Q30" s="30">
        <f t="shared" si="6"/>
        <v>12</v>
      </c>
      <c r="R30" s="30">
        <f>VLOOKUP(Q30,'Место-баллы'!$A$3:$B$52,2,0)</f>
        <v>63</v>
      </c>
      <c r="S30" s="12"/>
      <c r="T30" s="18">
        <v>81</v>
      </c>
      <c r="U30" s="18">
        <f t="shared" si="7"/>
        <v>3</v>
      </c>
      <c r="V30" s="18">
        <f>VLOOKUP(U30,'Место-баллы'!$A$3:$B$52,2,0)</f>
        <v>90</v>
      </c>
      <c r="W30" s="9"/>
      <c r="X30" s="30">
        <v>8</v>
      </c>
      <c r="Y30" s="30">
        <v>19</v>
      </c>
      <c r="Z30" s="31">
        <f t="shared" si="8"/>
        <v>5.7754629629629623E-3</v>
      </c>
      <c r="AA30" s="30">
        <v>4</v>
      </c>
      <c r="AB30" s="30">
        <f t="shared" si="9"/>
        <v>0</v>
      </c>
      <c r="AC30" s="31">
        <f t="shared" si="10"/>
        <v>5.7754629629629623E-3</v>
      </c>
      <c r="AD30" s="30">
        <f t="shared" si="11"/>
        <v>12</v>
      </c>
      <c r="AE30" s="30">
        <f>VLOOKUP(AD30,'Место-баллы'!$A$3:$B$52,2,0)</f>
        <v>63</v>
      </c>
      <c r="AF30" s="9"/>
      <c r="AG30" s="30">
        <v>11</v>
      </c>
      <c r="AH30" s="30">
        <v>11</v>
      </c>
      <c r="AI30" s="31">
        <f t="shared" si="12"/>
        <v>7.7662037037037031E-3</v>
      </c>
      <c r="AJ30" s="30">
        <v>12</v>
      </c>
      <c r="AK30" s="30">
        <f t="shared" si="13"/>
        <v>0</v>
      </c>
      <c r="AL30" s="31">
        <f t="shared" si="14"/>
        <v>7.7662037037037031E-3</v>
      </c>
      <c r="AM30" s="30">
        <f t="shared" si="15"/>
        <v>8</v>
      </c>
      <c r="AN30" s="30">
        <f>VLOOKUP(AM30,'Место-баллы'!$A$3:$B$52,2,0)</f>
        <v>71</v>
      </c>
    </row>
    <row r="31" spans="1:40" ht="14.4" x14ac:dyDescent="0.3">
      <c r="A31" s="8"/>
      <c r="B31" s="18">
        <f t="shared" si="0"/>
        <v>12</v>
      </c>
      <c r="C31" s="18">
        <f t="shared" si="1"/>
        <v>333</v>
      </c>
      <c r="D31" s="12"/>
      <c r="E31" s="34" t="s">
        <v>77</v>
      </c>
      <c r="F31" s="12"/>
      <c r="G31" s="18">
        <v>42</v>
      </c>
      <c r="H31" s="18">
        <f t="shared" si="2"/>
        <v>12</v>
      </c>
      <c r="I31" s="18">
        <f>VLOOKUP(H31,'Место-баллы'!$A$3:$B$52,2,0)</f>
        <v>63</v>
      </c>
      <c r="J31" s="9"/>
      <c r="K31" s="30">
        <v>3</v>
      </c>
      <c r="L31" s="30">
        <v>5</v>
      </c>
      <c r="M31" s="31">
        <f t="shared" si="3"/>
        <v>2.1412037037037038E-3</v>
      </c>
      <c r="N31" s="30">
        <v>4</v>
      </c>
      <c r="O31" s="30">
        <f t="shared" si="4"/>
        <v>31</v>
      </c>
      <c r="P31" s="31">
        <f t="shared" si="5"/>
        <v>2.5000000000000001E-3</v>
      </c>
      <c r="Q31" s="30">
        <f t="shared" si="6"/>
        <v>11</v>
      </c>
      <c r="R31" s="30">
        <f>VLOOKUP(Q31,'Место-баллы'!$A$3:$B$52,2,0)</f>
        <v>65</v>
      </c>
      <c r="S31" s="12"/>
      <c r="T31" s="18">
        <v>54</v>
      </c>
      <c r="U31" s="18">
        <f t="shared" si="7"/>
        <v>11</v>
      </c>
      <c r="V31" s="18">
        <f>VLOOKUP(U31,'Место-баллы'!$A$3:$B$52,2,0)</f>
        <v>65</v>
      </c>
      <c r="W31" s="9"/>
      <c r="X31" s="30">
        <v>6</v>
      </c>
      <c r="Y31" s="30">
        <v>35</v>
      </c>
      <c r="Z31" s="31">
        <f t="shared" si="8"/>
        <v>4.5717592592592589E-3</v>
      </c>
      <c r="AA31" s="30">
        <v>4</v>
      </c>
      <c r="AB31" s="30">
        <f t="shared" si="9"/>
        <v>0</v>
      </c>
      <c r="AC31" s="31">
        <f t="shared" si="10"/>
        <v>4.5717592592592589E-3</v>
      </c>
      <c r="AD31" s="30">
        <f t="shared" si="11"/>
        <v>6</v>
      </c>
      <c r="AE31" s="30">
        <f>VLOOKUP(AD31,'Место-баллы'!$A$3:$B$52,2,0)</f>
        <v>75</v>
      </c>
      <c r="AF31" s="9"/>
      <c r="AG31" s="30">
        <v>20</v>
      </c>
      <c r="AH31" s="30">
        <v>5</v>
      </c>
      <c r="AI31" s="31">
        <f t="shared" si="12"/>
        <v>1.3946759259259258E-2</v>
      </c>
      <c r="AJ31" s="30">
        <v>11</v>
      </c>
      <c r="AK31" s="30">
        <f t="shared" si="13"/>
        <v>1</v>
      </c>
      <c r="AL31" s="31">
        <f t="shared" si="14"/>
        <v>1.3958333333333331E-2</v>
      </c>
      <c r="AM31" s="30">
        <f t="shared" si="15"/>
        <v>11</v>
      </c>
      <c r="AN31" s="30">
        <f>VLOOKUP(AM31,'Место-баллы'!$A$3:$B$52,2,0)</f>
        <v>65</v>
      </c>
    </row>
    <row r="32" spans="1:40" ht="15.75" customHeight="1" x14ac:dyDescent="0.3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5.75" customHeight="1" x14ac:dyDescent="0.3">
      <c r="A33" s="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5.75" customHeight="1" outlineLevel="1" x14ac:dyDescent="0.35">
      <c r="A34" s="8"/>
      <c r="B34" s="23" t="s">
        <v>20</v>
      </c>
      <c r="C34" s="23"/>
      <c r="D34" s="23"/>
      <c r="E34" s="23"/>
      <c r="F34" s="23"/>
      <c r="G34" s="23"/>
      <c r="H34" s="23"/>
      <c r="I34" s="2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5.75" customHeight="1" outlineLevel="1" x14ac:dyDescent="0.3">
      <c r="B35" s="24"/>
      <c r="C35" s="24"/>
      <c r="D35" s="24"/>
      <c r="E35" s="2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5.75" customHeight="1" outlineLevel="1" x14ac:dyDescent="0.35">
      <c r="B36" s="23" t="s">
        <v>21</v>
      </c>
      <c r="C36" s="23"/>
      <c r="D36" s="23"/>
      <c r="E36" s="23"/>
      <c r="F36" s="23"/>
      <c r="G36" s="23"/>
      <c r="H36" s="23"/>
      <c r="I36" s="2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5.75" customHeight="1" x14ac:dyDescent="0.3">
      <c r="J37" s="13"/>
      <c r="K37" s="13"/>
      <c r="L37" s="13"/>
      <c r="M37" s="13"/>
      <c r="N37" s="13"/>
      <c r="O37" s="13"/>
      <c r="P37" s="13"/>
      <c r="Q37" s="13"/>
      <c r="R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5.75" customHeight="1" x14ac:dyDescent="0.3">
      <c r="J38" s="13"/>
      <c r="K38" s="13"/>
      <c r="L38" s="13"/>
      <c r="M38" s="13"/>
      <c r="N38" s="13"/>
      <c r="O38" s="13"/>
      <c r="P38" s="13"/>
      <c r="Q38" s="13"/>
      <c r="R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5.75" customHeight="1" x14ac:dyDescent="0.3">
      <c r="J39" s="13"/>
      <c r="K39" s="13"/>
      <c r="L39" s="13"/>
      <c r="M39" s="13"/>
      <c r="N39" s="13"/>
      <c r="O39" s="13"/>
      <c r="P39" s="13"/>
      <c r="Q39" s="13"/>
      <c r="R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5.75" customHeight="1" x14ac:dyDescent="0.3"/>
    <row r="41" spans="1:40" ht="15.75" customHeight="1" x14ac:dyDescent="0.3"/>
    <row r="42" spans="1:40" ht="15.75" customHeight="1" x14ac:dyDescent="0.3"/>
    <row r="43" spans="1:40" ht="15.75" customHeight="1" x14ac:dyDescent="0.3"/>
    <row r="44" spans="1:40" ht="15.75" customHeight="1" x14ac:dyDescent="0.3"/>
    <row r="45" spans="1:40" ht="15.75" customHeight="1" x14ac:dyDescent="0.3"/>
    <row r="46" spans="1:40" ht="15.75" customHeight="1" x14ac:dyDescent="0.3"/>
    <row r="47" spans="1:40" ht="15.75" customHeight="1" x14ac:dyDescent="0.3"/>
    <row r="48" spans="1:40" ht="15.75" customHeight="1" x14ac:dyDescent="0.3">
      <c r="J48" s="32"/>
      <c r="K48" s="32"/>
      <c r="L48" s="32"/>
      <c r="M48" s="32"/>
      <c r="N48" s="32"/>
      <c r="O48" s="32"/>
      <c r="P48" s="32"/>
      <c r="Q48" s="32"/>
      <c r="R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</sheetData>
  <autoFilter ref="B19:AN19" xr:uid="{619982E7-7ABD-4B72-84BE-A510CC0B83BB}">
    <sortState xmlns:xlrd2="http://schemas.microsoft.com/office/spreadsheetml/2017/richdata2" ref="B20:AN31">
      <sortCondition ref="B19"/>
    </sortState>
  </autoFilter>
  <mergeCells count="16">
    <mergeCell ref="B8:AN8"/>
    <mergeCell ref="B9:AN9"/>
    <mergeCell ref="B11:AN11"/>
    <mergeCell ref="B17:C18"/>
    <mergeCell ref="E17:E18"/>
    <mergeCell ref="G17:I18"/>
    <mergeCell ref="K17:R18"/>
    <mergeCell ref="T17:V18"/>
    <mergeCell ref="X17:AE18"/>
    <mergeCell ref="AG17:AN18"/>
    <mergeCell ref="B7:AN7"/>
    <mergeCell ref="B1:AN1"/>
    <mergeCell ref="B2:AN2"/>
    <mergeCell ref="B3:AN3"/>
    <mergeCell ref="B4:AN4"/>
    <mergeCell ref="B6:AN6"/>
  </mergeCells>
  <printOptions horizontalCentered="1" verticalCentered="1"/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Место-баллы</vt:lpstr>
      <vt:lpstr>14-15 Ж до 53 кг</vt:lpstr>
      <vt:lpstr>14-15 Ж 53+ кг</vt:lpstr>
      <vt:lpstr>14-15 М до 60 кг</vt:lpstr>
      <vt:lpstr>14-15 М 60+ кг</vt:lpstr>
      <vt:lpstr>16-17 Ж до 58 кг</vt:lpstr>
      <vt:lpstr>16-17 Ж 58+ кг</vt:lpstr>
      <vt:lpstr>16-17 М до 70 кг</vt:lpstr>
      <vt:lpstr>16-17 М 70+ кг</vt:lpstr>
      <vt:lpstr>18-20 Ж до 63 кг</vt:lpstr>
      <vt:lpstr>18-20 Ж 63+ кг</vt:lpstr>
      <vt:lpstr>18-20 М до 85 кг</vt:lpstr>
      <vt:lpstr>18-20 М 85+ кг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TkaTakT</cp:lastModifiedBy>
  <cp:lastPrinted>2021-07-18T17:18:49Z</cp:lastPrinted>
  <dcterms:created xsi:type="dcterms:W3CDTF">2017-08-12T14:09:08Z</dcterms:created>
  <dcterms:modified xsi:type="dcterms:W3CDTF">2021-07-18T18:34:07Z</dcterms:modified>
</cp:coreProperties>
</file>